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355" activeTab="0"/>
  </bookViews>
  <sheets>
    <sheet name="表紙" sheetId="1" r:id="rId1"/>
    <sheet name="入力シート①賃料収入、店舗面積" sheetId="2" r:id="rId2"/>
    <sheet name="入力シート②建築単価、外構工事費" sheetId="3" r:id="rId3"/>
    <sheet name="入力シート③標準値等の設定された入力項目" sheetId="4" r:id="rId4"/>
    <sheet name="出力シート（建築投資限度額算定)" sheetId="5" r:id="rId5"/>
  </sheets>
  <definedNames>
    <definedName name="_xlnm.Print_Area" localSheetId="4">'出力シート（建築投資限度額算定)'!$B$1:$Z$59</definedName>
    <definedName name="_xlnm.Print_Area" localSheetId="1">'入力シート①賃料収入、店舗面積'!$A$1:$N$40</definedName>
    <definedName name="_xlnm.Print_Area" localSheetId="2">'入力シート②建築単価、外構工事費'!$A$1:$K$19</definedName>
    <definedName name="_xlnm.Print_Area" localSheetId="3">'入力シート③標準値等の設定された入力項目'!$A$1:$C$18</definedName>
    <definedName name="_xlnm.Print_Area" localSheetId="0">'表紙'!$A$1:$H$11</definedName>
  </definedNames>
  <calcPr fullCalcOnLoad="1"/>
</workbook>
</file>

<file path=xl/sharedStrings.xml><?xml version="1.0" encoding="utf-8"?>
<sst xmlns="http://schemas.openxmlformats.org/spreadsheetml/2006/main" count="275" uniqueCount="201">
  <si>
    <t>備考</t>
  </si>
  <si>
    <t>計</t>
  </si>
  <si>
    <t>項目名</t>
  </si>
  <si>
    <t>営業費用</t>
  </si>
  <si>
    <t>営業利益</t>
  </si>
  <si>
    <t>営業外利益</t>
  </si>
  <si>
    <t>税引前当期純損益</t>
  </si>
  <si>
    <t>法人税及び住民税等</t>
  </si>
  <si>
    <t>当期純損益</t>
  </si>
  <si>
    <t>繰越損益</t>
  </si>
  <si>
    <t>資本金</t>
  </si>
  <si>
    <t>長期借入金（元金）</t>
  </si>
  <si>
    <t>建築費</t>
  </si>
  <si>
    <t>長期借入金返済（元金）</t>
  </si>
  <si>
    <t>投資・財務資金収支</t>
  </si>
  <si>
    <t>当期資金増減（キャッシュフロー）</t>
  </si>
  <si>
    <t>資金期末残高</t>
  </si>
  <si>
    <t>長期借入金残額</t>
  </si>
  <si>
    <t>（万円）</t>
  </si>
  <si>
    <t>坪</t>
  </si>
  <si>
    <t>万円</t>
  </si>
  <si>
    <t>見積額</t>
  </si>
  <si>
    <t>１０年目に建築費の１０％を計上</t>
  </si>
  <si>
    <t>開業準備年</t>
  </si>
  <si>
    <t>賃料収入見込み×０．９５（５％の空き店舗率）</t>
  </si>
  <si>
    <t>実費見積り額</t>
  </si>
  <si>
    <t>　　うち被災者</t>
  </si>
  <si>
    <t>　　うち非被災者</t>
  </si>
  <si>
    <t>　　うち大企業</t>
  </si>
  <si>
    <t>万円</t>
  </si>
  <si>
    <t>-</t>
  </si>
  <si>
    <t>万円/月・坪</t>
  </si>
  <si>
    <t>％</t>
  </si>
  <si>
    <t>賃料単価平均</t>
  </si>
  <si>
    <t>建築費×補助率</t>
  </si>
  <si>
    <t>敷金・保証金</t>
  </si>
  <si>
    <t>・・・</t>
  </si>
  <si>
    <t>建築費計</t>
  </si>
  <si>
    <t>万円</t>
  </si>
  <si>
    <t>鉄骨造</t>
  </si>
  <si>
    <t>木造</t>
  </si>
  <si>
    <t>福島県</t>
  </si>
  <si>
    <t>福島県</t>
  </si>
  <si>
    <t>岩手県</t>
  </si>
  <si>
    <t>宮城県</t>
  </si>
  <si>
    <t>補助率</t>
  </si>
  <si>
    <t>賃料収入の７％として算定</t>
  </si>
  <si>
    <t>人件費の５０％として算定</t>
  </si>
  <si>
    <t>補助金（建物、設備向け）</t>
  </si>
  <si>
    <t>共益費坪単価×店舗面積×０．９５×12月</t>
  </si>
  <si>
    <t>売上高（収入計）</t>
  </si>
  <si>
    <t>共益費坪単価×店舗面積×12月</t>
  </si>
  <si>
    <t>・税引き後利益率（20年間平均）</t>
  </si>
  <si>
    <t>・税引き後利益率（当初１0年間平均）</t>
  </si>
  <si>
    <t>本体建築費(設備費含む）×０．５％として算定</t>
  </si>
  <si>
    <t>－</t>
  </si>
  <si>
    <t>ー</t>
  </si>
  <si>
    <t>　本体建築費（設備費込）</t>
  </si>
  <si>
    <t>　外構工事費</t>
  </si>
  <si>
    <t>　建築諸経費</t>
  </si>
  <si>
    <t>　賃料収入</t>
  </si>
  <si>
    <t>　共益費収入</t>
  </si>
  <si>
    <t>　・・・</t>
  </si>
  <si>
    <t>　人件費</t>
  </si>
  <si>
    <t>　販売促進費</t>
  </si>
  <si>
    <t>　事務管理諸費</t>
  </si>
  <si>
    <t>　共益費支出</t>
  </si>
  <si>
    <t>　租税公課</t>
  </si>
  <si>
    <t>　減価償却費（建物）</t>
  </si>
  <si>
    <t>　減価償却費（設備）</t>
  </si>
  <si>
    <t>　修繕費（資本的支出を除く。）</t>
  </si>
  <si>
    <t>　受取利息、雑収入等</t>
  </si>
  <si>
    <t>　支払利息</t>
  </si>
  <si>
    <t>共益費坪単価</t>
  </si>
  <si>
    <t>H○○年（１年度目）</t>
  </si>
  <si>
    <t>H○○年（２年度目）</t>
  </si>
  <si>
    <t>H○○年（３年度目）</t>
  </si>
  <si>
    <t>H○○年（４年度目）</t>
  </si>
  <si>
    <t>工事費の１０％</t>
  </si>
  <si>
    <t>実費を算定</t>
  </si>
  <si>
    <t>延床面積×坪単価</t>
  </si>
  <si>
    <t>営業資金収支</t>
  </si>
  <si>
    <t>（税引前当期純損益＋減価償却費（建物+設備））－法人税及び住民税等</t>
  </si>
  <si>
    <t>税引き後利益率</t>
  </si>
  <si>
    <t>当期純損益÷売上高（共益費収入を除く）</t>
  </si>
  <si>
    <t>・各年度の資金期末残高</t>
  </si>
  <si>
    <t>一つの商業施設整備案件で、補助額上限は５億円。</t>
  </si>
  <si>
    <t>　以下の評価基準をすべて満たすように、建築費単価等の入力値を増減する。</t>
  </si>
  <si>
    <t>２０年平均</t>
  </si>
  <si>
    <t>１０年平均</t>
  </si>
  <si>
    <t>１０％～１５％</t>
  </si>
  <si>
    <t>開業後７～10年度までには実現。</t>
  </si>
  <si>
    <t>H○○年（５年度目）</t>
  </si>
  <si>
    <t>H○○年（６年度目）</t>
  </si>
  <si>
    <t>H○○年（７年度目）</t>
  </si>
  <si>
    <t>H○○年（８年度目）</t>
  </si>
  <si>
    <t>H○○年（９年度目）</t>
  </si>
  <si>
    <t>H○○年（１０年度目）</t>
  </si>
  <si>
    <t>H○○年（１１年度目）</t>
  </si>
  <si>
    <t>H○○年（１２年度目）</t>
  </si>
  <si>
    <t>H○○年（１３年度目）</t>
  </si>
  <si>
    <t>H○○年（１４年度目）</t>
  </si>
  <si>
    <t>H○○年（１５年度目）</t>
  </si>
  <si>
    <t>H○○年（１６年度目）</t>
  </si>
  <si>
    <t>H○○年（１７年度目）</t>
  </si>
  <si>
    <t>H○○年（１８年度目）</t>
  </si>
  <si>
    <t>H○○年（１９年度目）</t>
  </si>
  <si>
    <t>H○○年（２０年度目）</t>
  </si>
  <si>
    <t>自己負担額（建築費－補助金）すべて借入</t>
  </si>
  <si>
    <t>固定資産税（（本体建築費×０．７（固定資産税評価による減））×０．０１４（税率）</t>
  </si>
  <si>
    <t>算定方法</t>
  </si>
  <si>
    <t>資金期末残高－長期借入金残額</t>
  </si>
  <si>
    <t>１０～１５</t>
  </si>
  <si>
    <t>整理番号</t>
  </si>
  <si>
    <t>事業者名</t>
  </si>
  <si>
    <t>業種</t>
  </si>
  <si>
    <t>被災状況＊１</t>
  </si>
  <si>
    <t>共益費単価（円/月・坪）</t>
  </si>
  <si>
    <t>賃料支払月額（円）</t>
  </si>
  <si>
    <t>共益費支払月額（円）</t>
  </si>
  <si>
    <t>敷金・保証金（円）</t>
  </si>
  <si>
    <t>賃料支払年額計</t>
  </si>
  <si>
    <t>被災者賃貸面積計</t>
  </si>
  <si>
    <t>非被災者賃貸面積計</t>
  </si>
  <si>
    <t>大企業賃貸面積計</t>
  </si>
  <si>
    <t>敷金、保証金があるときに金利収入を計上。</t>
  </si>
  <si>
    <t>賃料単価（円/月・坪）*３</t>
  </si>
  <si>
    <t>＊１；被災状況；被災又は非被災（公的資金を活用して施設を復旧して事業再開している場合は、本表では非被災）</t>
  </si>
  <si>
    <t>＊２；入居負担（賃料、共益費、敷金・保証金、内装設備費等）を踏まえた適正な規模を想定することが必要。</t>
  </si>
  <si>
    <t>　共用部分面積</t>
  </si>
  <si>
    <t>本体建築費（設備費込）坪単価</t>
  </si>
  <si>
    <t>修繕費（資本的支出）</t>
  </si>
  <si>
    <t>・補助金（建物、設備向け）</t>
  </si>
  <si>
    <t>　賃借料（地代等）</t>
  </si>
  <si>
    <t>（以下自動算出）</t>
  </si>
  <si>
    <t>専用部分面積（店舗）計</t>
  </si>
  <si>
    <t>←必要面積を見積もる。</t>
  </si>
  <si>
    <t>　注：専用部分面積＋共用部分面積</t>
  </si>
  <si>
    <r>
      <t>延床面積</t>
    </r>
    <r>
      <rPr>
        <sz val="8"/>
        <rFont val="ＭＳ Ｐゴシック"/>
        <family val="3"/>
      </rPr>
      <t>（注）</t>
    </r>
  </si>
  <si>
    <t>年</t>
  </si>
  <si>
    <t>長期借入額÷返済期間</t>
  </si>
  <si>
    <t>【評価の目安】</t>
  </si>
  <si>
    <t>売り上げに対する賃料・共益費負担率</t>
  </si>
  <si>
    <t>被災者</t>
  </si>
  <si>
    <t>非被災者</t>
  </si>
  <si>
    <t>大企業</t>
  </si>
  <si>
    <t>　専用部分面積（店舗）〔以下再掲〕</t>
  </si>
  <si>
    <t>　共用部分面積〔再掲〕</t>
  </si>
  <si>
    <t>(シートの構成)</t>
  </si>
  <si>
    <t>入力シート</t>
  </si>
  <si>
    <t>出力シート</t>
  </si>
  <si>
    <t>-</t>
  </si>
  <si>
    <t>右の県別の建築工事費予定額単価等(注)を参照して算定する。</t>
  </si>
  <si>
    <t>(注)</t>
  </si>
  <si>
    <r>
      <t>全年度でプラス。一定金額以上</t>
    </r>
    <r>
      <rPr>
        <sz val="10"/>
        <rFont val="ＭＳ Ｐゴシック"/>
        <family val="3"/>
      </rPr>
      <t>(注１)</t>
    </r>
    <r>
      <rPr>
        <sz val="12"/>
        <rFont val="ＭＳ Ｐゴシック"/>
        <family val="3"/>
      </rPr>
      <t>。</t>
    </r>
  </si>
  <si>
    <t>(注１)敷金・保証金がある場合は敷金・保証金額以上。</t>
  </si>
  <si>
    <t>・資金期末残高＞長期借入金残高(注２)</t>
  </si>
  <si>
    <t>(注２)敷金・保証金がある場合は、資金期末残高＞長期借入金残高＋敷金・保証金額</t>
  </si>
  <si>
    <t>長期借入金（元金）</t>
  </si>
  <si>
    <t>年度</t>
  </si>
  <si>
    <t>　賃借料（地代等）（実費見積り額を入力）</t>
  </si>
  <si>
    <t>　資本金（見積額を入力）</t>
  </si>
  <si>
    <t>建築費（自己負担分＋資本的支出(H*11～)）×0.7or0.8÷34or50年（建物：設備＝7:3or8:2として算定）</t>
  </si>
  <si>
    <t>H*1～H*10；建築費（自己負担分）×0.2or0.3÷10or15年、H*11～H11年の修繕費（資本的支出）×0.2or0.3÷10or15年</t>
  </si>
  <si>
    <t>　減価償却資産の取得価額に占める建物の割合（右セルの選択肢（0.7(※)又は0.8）から近いと想定される値を選択）
　(注)残りが設備の割合（自動計算）</t>
  </si>
  <si>
    <t>　減価償却資産の耐用年数（建物）（右セルの選択肢（34(※)又は50）から近いと想定される値を選択）</t>
  </si>
  <si>
    <t>　減価償却資産の耐用年数（設備）（右セルの選択肢（10(※)又は15）から近いと想定される値を選択）</t>
  </si>
  <si>
    <t>　長期借入金の約定利率（右セルの選択肢（0.02又は0.03(※)）から近いと想定される値を選択）</t>
  </si>
  <si>
    <t>　長期借入金返済年数（右セルの選択肢（５、１０(※)、１５又は２０）から近いと想定される値を選択）</t>
  </si>
  <si>
    <t>・本表は、商業施設等復興整備事業費補助金を活用する場合における、賃料収入見込みに基づく、投資限度額を、収支計算・資金計算表を用いて算定するためのもの。
・まちなか再生計画評価委員会委員の監修の下、復興庁産業復興総括で作成した。
・まちなか再生計画を作成する過程で、まちづくり会社が整備する商業施設の建築規模等を適切に想定するために活用されることを期待して作成したもの。
・本表は、こうした目的に適うように概ね店舗面積１，０００坪から１５０坪程度の商業施設について、民間事業者等で経験的に設定されている標準値を用いて作成されており、計画の具体化の中で、適宜、実際に見積もった額を用いる必要がある。また、評価についても一定の目安であり、全体のバランスの中で総合的に判断することが必要である。</t>
  </si>
  <si>
    <t>　○収支計画、資金計画の策定と評価、建築投資限度額算定</t>
  </si>
  <si>
    <t>　③標準値等の設定された入力項目</t>
  </si>
  <si>
    <t>　②建築単価、外構工事費</t>
  </si>
  <si>
    <t>　①賃料収入、店舗面積等</t>
  </si>
  <si>
    <t>売り上げ想定年額（円）</t>
  </si>
  <si>
    <t>希望賃貸面積（坪）＊２</t>
  </si>
  <si>
    <r>
      <t>①賃料収入、店舗面積等　【テナント配置計画（出店者一覧・賃料収入算定）】（</t>
    </r>
    <r>
      <rPr>
        <sz val="11"/>
        <rFont val="ＭＳ Ｐゴシック"/>
        <family val="3"/>
      </rPr>
      <t>黄色セル</t>
    </r>
    <r>
      <rPr>
        <sz val="11"/>
        <color theme="1"/>
        <rFont val="Calibri"/>
        <family val="3"/>
      </rPr>
      <t>に入力）＊４</t>
    </r>
  </si>
  <si>
    <t>①</t>
  </si>
  <si>
    <t>＊３；補助事業の目的を踏まえ、被災事業者が入居可能な賃料単価を設定する必要がある。</t>
  </si>
  <si>
    <t>＊４；各事業者ごとのデータがない場合等は、合計面積、平均単価をいずれかの事業者の行に入力する。</t>
  </si>
  <si>
    <t>②建築単価、外構工事費（黄色セルに入力）</t>
  </si>
  <si>
    <t>②</t>
  </si>
  <si>
    <t>(目安)</t>
  </si>
  <si>
    <r>
      <t>　上記の値は、「建築着工統計」（2014年11月）の岩手県・宮城県・福島県における「店舗」のうち「鉄骨造」及び「木造」について、それぞれの「工事費予定額」を 「床面積」で除したもの（宮城県の木造は当該月の実績なし）。なお、</t>
    </r>
    <r>
      <rPr>
        <sz val="10"/>
        <color indexed="8"/>
        <rFont val="ＭＳ Ｐゴシック"/>
        <family val="3"/>
      </rPr>
      <t>床面積は１坪＝3.306m2で坪に換算。
　直近の値については、下記サイトからデータを入手して算定する。
　あくまでも一つの参考であって実勢のデータを適宜収集して活用することが必要。</t>
    </r>
  </si>
  <si>
    <t>http://www.e-stat.go.jp/SG1/estat/eStatTopPortal.do</t>
  </si>
  <si>
    <t>③</t>
  </si>
  <si>
    <t>③標準値等の設定された入力項目（黄色セルに入力。※は初期値として選択済み）</t>
  </si>
  <si>
    <t>【建築投資額】</t>
  </si>
  <si>
    <t>○収支計画、資金計画の策定と評価、建築投資額算定</t>
  </si>
  <si>
    <t>④</t>
  </si>
  <si>
    <t>≦５０,０００</t>
  </si>
  <si>
    <t>備考（シート③以外の外生変数）</t>
  </si>
  <si>
    <t>実費見積り（大規模施設500万円～中規模250万円～小規模50万円）</t>
  </si>
  <si>
    <t>【収支計画】</t>
  </si>
  <si>
    <t>長期借入金残高×０．０２or０．０３(年利)</t>
  </si>
  <si>
    <t>税引き前当期純利益×０．２３（実効税率）</t>
  </si>
  <si>
    <t>【資金計画】</t>
  </si>
  <si>
    <t>（「FALSE」が表示される場合は、「全年度でプラス。一定金額以上」の要件が満たされていないことを示す。）</t>
  </si>
  <si>
    <t>　人件費（実費見積り（大規模施設500万円～中規模250万円～小規模50万円）。右セルの選択肢（50、250又は500）から近いと想定される値を選択）</t>
  </si>
  <si>
    <t>商業施設整備収支計画・資金計画シミュレーション（賃料収入見込み→投資限度額等算定）</t>
  </si>
  <si>
    <t>平成27年２月18日　　
復興庁産業復興総括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</si>
</sst>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8"/>
      <name val="ＭＳ Ｐゴシック"/>
      <family val="3"/>
    </font>
    <font>
      <sz val="16"/>
      <name val="ＭＳ Ｐゴシック"/>
      <family val="3"/>
    </font>
    <font>
      <b/>
      <sz val="12"/>
      <name val="ＭＳ Ｐゴシック"/>
      <family val="3"/>
    </font>
    <font>
      <sz val="8"/>
      <color indexed="8"/>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9"/>
      <color indexed="12"/>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6"/>
      <name val="Calibri"/>
      <family val="3"/>
    </font>
    <font>
      <b/>
      <sz val="12"/>
      <name val="Calibri"/>
      <family val="3"/>
    </font>
    <font>
      <sz val="8"/>
      <name val="Calibri"/>
      <family val="3"/>
    </font>
    <font>
      <sz val="8"/>
      <color theme="1"/>
      <name val="Calibri"/>
      <family val="3"/>
    </font>
    <font>
      <sz val="11"/>
      <name val="Calibri"/>
      <family val="3"/>
    </font>
    <font>
      <sz val="10"/>
      <name val="Calibri"/>
      <family val="3"/>
    </font>
    <font>
      <u val="single"/>
      <sz val="9"/>
      <color theme="10"/>
      <name val="Calibri"/>
      <family val="3"/>
    </font>
    <font>
      <sz val="7"/>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99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style="double"/>
      <bottom style="double"/>
    </border>
    <border>
      <left style="thin"/>
      <right style="thin"/>
      <top style="double"/>
      <bottom style="double"/>
    </border>
    <border>
      <left style="thin"/>
      <right style="double"/>
      <top style="double"/>
      <bottom style="double"/>
    </border>
    <border>
      <left/>
      <right/>
      <top style="double"/>
      <bottom/>
    </border>
    <border>
      <left/>
      <right/>
      <top/>
      <bottom style="thin"/>
    </border>
    <border>
      <left style="thin"/>
      <right/>
      <top style="thin"/>
      <bottom style="thin"/>
    </border>
    <border>
      <left/>
      <right style="thin"/>
      <top style="thin"/>
      <bottom style="thin"/>
    </border>
    <border>
      <left style="thin"/>
      <right style="thin"/>
      <top style="thin"/>
      <bottom/>
    </border>
    <border>
      <left style="double"/>
      <right/>
      <top style="double"/>
      <bottom style="double"/>
    </border>
    <border diagonalUp="1">
      <left style="thin"/>
      <right style="thin"/>
      <top style="double"/>
      <bottom style="double"/>
      <diagonal style="thin"/>
    </border>
    <border>
      <left style="thin"/>
      <right/>
      <top style="thin"/>
      <bottom style="dotted"/>
    </border>
    <border>
      <left style="thin"/>
      <right/>
      <top style="dotted"/>
      <bottom style="dotted"/>
    </border>
    <border>
      <left/>
      <right style="thin"/>
      <top style="thin"/>
      <bottom style="dotted"/>
    </border>
    <border>
      <left/>
      <right style="thin"/>
      <top style="dotted"/>
      <bottom style="dotted"/>
    </border>
    <border>
      <left style="thin"/>
      <right/>
      <top style="dotted"/>
      <bottom style="thin"/>
    </border>
    <border>
      <left/>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border>
    <border diagonalUp="1">
      <left style="thin"/>
      <right style="thin"/>
      <top style="medium"/>
      <bottom style="medium"/>
      <diagonal style="thin"/>
    </border>
    <border diagonalUp="1">
      <left style="thin"/>
      <right/>
      <top style="medium"/>
      <bottom style="medium"/>
      <diagonal style="thin"/>
    </border>
    <border>
      <left style="medium"/>
      <right style="medium"/>
      <top style="medium"/>
      <bottom style="medium"/>
    </border>
    <border>
      <left/>
      <right style="thin"/>
      <top style="medium"/>
      <bottom style="medium"/>
    </border>
    <border>
      <left/>
      <right/>
      <top style="medium"/>
      <bottom/>
    </border>
    <border>
      <left/>
      <right style="medium"/>
      <top/>
      <bottom/>
    </border>
    <border diagonalUp="1">
      <left style="thin"/>
      <right style="medium"/>
      <top style="medium"/>
      <bottom style="medium"/>
      <diagonal style="thin"/>
    </border>
    <border>
      <left style="medium"/>
      <right style="thin"/>
      <top style="thin"/>
      <bottom style="thin"/>
    </border>
    <border>
      <left style="medium"/>
      <right style="thin"/>
      <top/>
      <bottom style="thin"/>
    </border>
    <border>
      <left/>
      <right/>
      <top style="thin"/>
      <bottom style="thin"/>
    </border>
    <border>
      <left style="thin"/>
      <right style="dashed"/>
      <top style="dotted"/>
      <bottom style="dotted"/>
    </border>
    <border>
      <left style="thin"/>
      <right style="dashed"/>
      <top style="thin"/>
      <bottom style="dotted"/>
    </border>
    <border>
      <left/>
      <right style="thin"/>
      <top style="thin"/>
      <bottom style="dashed"/>
    </border>
    <border>
      <left/>
      <right style="thin"/>
      <top/>
      <bottom style="dotted"/>
    </border>
    <border>
      <left style="thin"/>
      <right style="dashed"/>
      <top style="dotted"/>
      <bottom style="thin"/>
    </border>
    <border>
      <left style="thin"/>
      <right style="dashed"/>
      <top style="thin"/>
      <bottom style="thin"/>
    </border>
    <border>
      <left style="thin"/>
      <right style="dashed"/>
      <top style="double"/>
      <bottom style="double"/>
    </border>
    <border>
      <left/>
      <right style="double"/>
      <top style="double"/>
      <bottom style="double"/>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46" fillId="32" borderId="0" applyNumberFormat="0" applyBorder="0" applyAlignment="0" applyProtection="0"/>
  </cellStyleXfs>
  <cellXfs count="355">
    <xf numFmtId="0" fontId="0" fillId="0" borderId="0" xfId="0" applyFont="1" applyAlignment="1">
      <alignment vertical="center"/>
    </xf>
    <xf numFmtId="0" fontId="47" fillId="0" borderId="0" xfId="0" applyFont="1" applyFill="1" applyAlignment="1">
      <alignment horizontal="left" vertical="center"/>
    </xf>
    <xf numFmtId="0" fontId="47" fillId="0" borderId="0" xfId="49" applyNumberFormat="1" applyFont="1" applyFill="1" applyBorder="1" applyAlignment="1">
      <alignment horizontal="left" vertical="center"/>
    </xf>
    <xf numFmtId="38" fontId="47" fillId="0" borderId="10" xfId="49" applyNumberFormat="1" applyFont="1" applyFill="1" applyBorder="1" applyAlignment="1">
      <alignment horizontal="right"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shrinkToFit="1"/>
    </xf>
    <xf numFmtId="38" fontId="47" fillId="0" borderId="0" xfId="0" applyNumberFormat="1" applyFont="1" applyFill="1" applyBorder="1" applyAlignment="1" quotePrefix="1">
      <alignment vertical="center"/>
    </xf>
    <xf numFmtId="38" fontId="47" fillId="0" borderId="0" xfId="0" applyNumberFormat="1" applyFont="1" applyFill="1" applyBorder="1" applyAlignment="1" quotePrefix="1">
      <alignment vertical="center" shrinkToFit="1"/>
    </xf>
    <xf numFmtId="0" fontId="47" fillId="0" borderId="10" xfId="61" applyFont="1" applyFill="1" applyBorder="1" applyAlignment="1">
      <alignment horizontal="center" shrinkToFit="1"/>
      <protection/>
    </xf>
    <xf numFmtId="38" fontId="47" fillId="0" borderId="10" xfId="61" applyNumberFormat="1" applyFont="1" applyFill="1" applyBorder="1" applyAlignment="1">
      <alignment/>
      <protection/>
    </xf>
    <xf numFmtId="38" fontId="47" fillId="0" borderId="10" xfId="61" applyNumberFormat="1" applyFont="1" applyBorder="1" applyAlignment="1">
      <alignment/>
      <protection/>
    </xf>
    <xf numFmtId="3" fontId="47" fillId="0" borderId="11" xfId="61" applyNumberFormat="1" applyFont="1" applyBorder="1">
      <alignment/>
      <protection/>
    </xf>
    <xf numFmtId="3" fontId="47" fillId="0" borderId="0" xfId="61" applyNumberFormat="1" applyFont="1" applyFill="1" applyBorder="1">
      <alignment/>
      <protection/>
    </xf>
    <xf numFmtId="38" fontId="47" fillId="0" borderId="10" xfId="61" applyNumberFormat="1" applyFont="1" applyFill="1" applyBorder="1">
      <alignment/>
      <protection/>
    </xf>
    <xf numFmtId="38" fontId="47" fillId="0" borderId="0" xfId="61" applyNumberFormat="1" applyFont="1" applyBorder="1" applyAlignment="1">
      <alignment horizontal="left"/>
      <protection/>
    </xf>
    <xf numFmtId="38" fontId="47" fillId="0" borderId="0" xfId="61" applyNumberFormat="1" applyFont="1" applyFill="1" applyBorder="1">
      <alignment/>
      <protection/>
    </xf>
    <xf numFmtId="38" fontId="47" fillId="0" borderId="12" xfId="61" applyNumberFormat="1" applyFont="1" applyFill="1" applyBorder="1">
      <alignment/>
      <protection/>
    </xf>
    <xf numFmtId="38" fontId="47" fillId="0" borderId="13" xfId="61" applyNumberFormat="1" applyFont="1" applyFill="1" applyBorder="1">
      <alignment/>
      <protection/>
    </xf>
    <xf numFmtId="38" fontId="47" fillId="0" borderId="14" xfId="61" applyNumberFormat="1" applyFont="1" applyFill="1" applyBorder="1">
      <alignment/>
      <protection/>
    </xf>
    <xf numFmtId="38" fontId="47" fillId="0" borderId="15" xfId="61" applyNumberFormat="1" applyFont="1" applyFill="1" applyBorder="1">
      <alignment/>
      <protection/>
    </xf>
    <xf numFmtId="38" fontId="47" fillId="0" borderId="16" xfId="61" applyNumberFormat="1" applyFont="1" applyFill="1" applyBorder="1">
      <alignment/>
      <protection/>
    </xf>
    <xf numFmtId="38" fontId="47" fillId="33" borderId="17" xfId="49" applyFont="1" applyFill="1" applyBorder="1" applyAlignment="1">
      <alignment horizontal="right" vertical="center" shrinkToFit="1"/>
    </xf>
    <xf numFmtId="0" fontId="47" fillId="34" borderId="0" xfId="0" applyFont="1" applyFill="1" applyAlignment="1">
      <alignment vertical="center"/>
    </xf>
    <xf numFmtId="0" fontId="47" fillId="0" borderId="0" xfId="0" applyFont="1" applyFill="1" applyAlignment="1">
      <alignment vertical="center"/>
    </xf>
    <xf numFmtId="0" fontId="47" fillId="0" borderId="0" xfId="0" applyFont="1" applyAlignment="1">
      <alignment vertical="center" shrinkToFit="1"/>
    </xf>
    <xf numFmtId="0" fontId="47" fillId="0" borderId="0" xfId="0" applyFont="1" applyAlignment="1">
      <alignment vertical="center"/>
    </xf>
    <xf numFmtId="0" fontId="47" fillId="0" borderId="0" xfId="0" applyFont="1" applyFill="1" applyAlignment="1">
      <alignment horizontal="center" vertical="center" shrinkToFit="1"/>
    </xf>
    <xf numFmtId="0" fontId="47" fillId="0" borderId="0" xfId="0" applyFont="1" applyFill="1" applyBorder="1" applyAlignment="1">
      <alignment vertical="center"/>
    </xf>
    <xf numFmtId="0" fontId="47" fillId="0" borderId="0" xfId="0" applyFont="1" applyFill="1" applyBorder="1" applyAlignment="1">
      <alignment horizontal="center" vertical="top" shrinkToFit="1"/>
    </xf>
    <xf numFmtId="0" fontId="47" fillId="0" borderId="0" xfId="0" applyFont="1" applyAlignment="1">
      <alignment vertical="center"/>
    </xf>
    <xf numFmtId="0" fontId="47" fillId="0" borderId="0" xfId="0" applyFont="1" applyAlignment="1">
      <alignment horizontal="center" vertical="center" shrinkToFit="1"/>
    </xf>
    <xf numFmtId="0" fontId="47" fillId="0" borderId="0" xfId="0" applyFont="1" applyFill="1" applyBorder="1" applyAlignment="1">
      <alignment horizontal="left" vertical="center" shrinkToFit="1"/>
    </xf>
    <xf numFmtId="0" fontId="47" fillId="0" borderId="17" xfId="0" applyFont="1" applyFill="1" applyBorder="1" applyAlignment="1">
      <alignment horizontal="left" vertical="center"/>
    </xf>
    <xf numFmtId="0" fontId="47" fillId="0" borderId="0" xfId="0" applyFont="1" applyBorder="1" applyAlignment="1">
      <alignment horizontal="center" vertical="center" shrinkToFit="1"/>
    </xf>
    <xf numFmtId="0" fontId="47" fillId="0" borderId="0" xfId="0" applyFont="1" applyFill="1" applyBorder="1" applyAlignment="1">
      <alignment horizontal="left" vertical="center"/>
    </xf>
    <xf numFmtId="38" fontId="47" fillId="0" borderId="0" xfId="49" applyFont="1" applyFill="1" applyBorder="1" applyAlignment="1">
      <alignment horizontal="right" vertical="center" shrinkToFit="1"/>
    </xf>
    <xf numFmtId="0" fontId="47" fillId="0" borderId="18" xfId="0" applyFont="1" applyFill="1" applyBorder="1" applyAlignment="1">
      <alignment horizontal="left" vertical="center" shrinkToFit="1"/>
    </xf>
    <xf numFmtId="0" fontId="47" fillId="0" borderId="0" xfId="0" applyFont="1" applyBorder="1" applyAlignment="1">
      <alignment horizontal="left" vertical="center" shrinkToFit="1"/>
    </xf>
    <xf numFmtId="38" fontId="47" fillId="0" borderId="10" xfId="49" applyFont="1" applyFill="1" applyBorder="1" applyAlignment="1">
      <alignment horizontal="right" vertical="center"/>
    </xf>
    <xf numFmtId="38" fontId="47" fillId="0" borderId="10" xfId="49" applyFont="1" applyFill="1" applyBorder="1" applyAlignment="1">
      <alignment horizontal="left" vertical="center"/>
    </xf>
    <xf numFmtId="0" fontId="47" fillId="0" borderId="10" xfId="0" applyFont="1" applyBorder="1" applyAlignment="1">
      <alignment vertical="center"/>
    </xf>
    <xf numFmtId="0" fontId="47" fillId="0" borderId="1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47" fillId="0" borderId="18" xfId="0" applyFont="1" applyBorder="1" applyAlignment="1">
      <alignment horizontal="left" vertical="center"/>
    </xf>
    <xf numFmtId="0" fontId="47" fillId="0" borderId="0" xfId="0" applyFont="1" applyBorder="1" applyAlignment="1">
      <alignment horizontal="center" vertical="center"/>
    </xf>
    <xf numFmtId="38" fontId="47" fillId="0" borderId="0" xfId="49" applyFont="1" applyBorder="1" applyAlignment="1">
      <alignment horizontal="right" vertical="center" shrinkToFit="1"/>
    </xf>
    <xf numFmtId="0" fontId="47" fillId="0" borderId="16" xfId="0" applyFont="1" applyFill="1" applyBorder="1" applyAlignment="1">
      <alignment horizontal="center" vertical="center" shrinkToFit="1"/>
    </xf>
    <xf numFmtId="0" fontId="47" fillId="0" borderId="16" xfId="0" applyFont="1" applyFill="1" applyBorder="1" applyAlignment="1">
      <alignment horizontal="center" vertical="top" shrinkToFit="1"/>
    </xf>
    <xf numFmtId="38" fontId="47" fillId="0" borderId="19" xfId="0" applyNumberFormat="1" applyFont="1" applyBorder="1" applyAlignment="1">
      <alignment vertical="center" shrinkToFit="1"/>
    </xf>
    <xf numFmtId="38" fontId="47" fillId="0" borderId="10" xfId="0" applyNumberFormat="1" applyFont="1" applyBorder="1" applyAlignment="1">
      <alignment vertical="center" shrinkToFit="1"/>
    </xf>
    <xf numFmtId="38" fontId="47" fillId="0" borderId="0" xfId="0" applyNumberFormat="1" applyFont="1" applyAlignment="1">
      <alignment vertical="center"/>
    </xf>
    <xf numFmtId="38" fontId="47" fillId="0" borderId="10" xfId="0" applyNumberFormat="1" applyFont="1" applyFill="1" applyBorder="1" applyAlignment="1">
      <alignment vertical="center"/>
    </xf>
    <xf numFmtId="38" fontId="47" fillId="0" borderId="13" xfId="0" applyNumberFormat="1" applyFont="1" applyFill="1" applyBorder="1" applyAlignment="1">
      <alignment vertical="center"/>
    </xf>
    <xf numFmtId="38" fontId="47" fillId="0" borderId="0" xfId="0" applyNumberFormat="1" applyFont="1" applyFill="1" applyBorder="1" applyAlignment="1">
      <alignment vertical="center"/>
    </xf>
    <xf numFmtId="0" fontId="47" fillId="0" borderId="17" xfId="61" applyFont="1" applyFill="1" applyBorder="1" applyAlignment="1">
      <alignment horizontal="center"/>
      <protection/>
    </xf>
    <xf numFmtId="0" fontId="47" fillId="0" borderId="17" xfId="61" applyFont="1" applyFill="1" applyBorder="1" applyAlignment="1">
      <alignment horizontal="left"/>
      <protection/>
    </xf>
    <xf numFmtId="0" fontId="47" fillId="0" borderId="17" xfId="61" applyFont="1" applyBorder="1" applyAlignment="1">
      <alignment horizontal="left"/>
      <protection/>
    </xf>
    <xf numFmtId="0" fontId="47" fillId="0" borderId="20" xfId="49" applyNumberFormat="1" applyFont="1" applyFill="1" applyBorder="1" applyAlignment="1">
      <alignment horizontal="left" vertical="center"/>
    </xf>
    <xf numFmtId="38" fontId="47" fillId="0" borderId="0" xfId="0" applyNumberFormat="1" applyFont="1" applyFill="1" applyBorder="1" applyAlignment="1" quotePrefix="1">
      <alignment horizontal="right" vertical="center"/>
    </xf>
    <xf numFmtId="0" fontId="47" fillId="0" borderId="0" xfId="0" applyFont="1" applyAlignment="1">
      <alignment horizontal="right" vertical="center"/>
    </xf>
    <xf numFmtId="0" fontId="47" fillId="0" borderId="0" xfId="0" applyFont="1" applyFill="1" applyAlignment="1">
      <alignment horizontal="right" vertical="center"/>
    </xf>
    <xf numFmtId="0" fontId="47" fillId="0" borderId="0" xfId="0" applyFont="1" applyBorder="1" applyAlignment="1">
      <alignment horizontal="right" vertical="center" shrinkToFit="1"/>
    </xf>
    <xf numFmtId="0" fontId="47" fillId="0" borderId="0" xfId="0" applyFont="1" applyFill="1" applyAlignment="1">
      <alignment horizontal="right" vertical="center" shrinkToFit="1"/>
    </xf>
    <xf numFmtId="38" fontId="47" fillId="0" borderId="10" xfId="61" applyNumberFormat="1" applyFont="1" applyBorder="1" applyAlignment="1">
      <alignment horizontal="right"/>
      <protection/>
    </xf>
    <xf numFmtId="38" fontId="47" fillId="0" borderId="10" xfId="61" applyNumberFormat="1" applyFont="1" applyFill="1" applyBorder="1" applyAlignment="1">
      <alignment horizontal="right"/>
      <protection/>
    </xf>
    <xf numFmtId="38" fontId="47" fillId="0" borderId="0" xfId="61" applyNumberFormat="1" applyFont="1" applyBorder="1" applyAlignment="1">
      <alignment horizontal="right"/>
      <protection/>
    </xf>
    <xf numFmtId="38" fontId="47" fillId="0" borderId="21" xfId="61" applyNumberFormat="1" applyFont="1" applyBorder="1" applyAlignment="1">
      <alignment horizontal="right"/>
      <protection/>
    </xf>
    <xf numFmtId="0" fontId="47" fillId="0" borderId="0" xfId="49" applyNumberFormat="1" applyFont="1" applyFill="1" applyBorder="1" applyAlignment="1">
      <alignment horizontal="right" vertical="center"/>
    </xf>
    <xf numFmtId="38" fontId="47" fillId="0" borderId="10" xfId="0" applyNumberFormat="1" applyFont="1" applyFill="1" applyBorder="1" applyAlignment="1">
      <alignment horizontal="right" vertical="center"/>
    </xf>
    <xf numFmtId="38" fontId="47" fillId="0" borderId="13" xfId="0" applyNumberFormat="1" applyFont="1" applyFill="1" applyBorder="1" applyAlignment="1">
      <alignment horizontal="right" vertical="center"/>
    </xf>
    <xf numFmtId="38" fontId="47" fillId="0" borderId="0" xfId="0" applyNumberFormat="1" applyFont="1" applyFill="1" applyBorder="1" applyAlignment="1">
      <alignment horizontal="right" vertical="center"/>
    </xf>
    <xf numFmtId="0" fontId="47" fillId="0" borderId="0" xfId="0" applyFont="1" applyAlignment="1">
      <alignment horizontal="right" vertical="center" shrinkToFit="1"/>
    </xf>
    <xf numFmtId="0" fontId="47" fillId="0" borderId="0" xfId="0" applyFont="1" applyBorder="1" applyAlignment="1">
      <alignment horizontal="right" vertical="center"/>
    </xf>
    <xf numFmtId="0" fontId="48" fillId="0" borderId="0" xfId="0" applyFont="1" applyFill="1" applyAlignment="1">
      <alignment horizontal="left" vertical="center"/>
    </xf>
    <xf numFmtId="0" fontId="47" fillId="0" borderId="10" xfId="0" applyFont="1" applyBorder="1" applyAlignment="1">
      <alignment horizontal="center" vertical="center" shrinkToFit="1"/>
    </xf>
    <xf numFmtId="0" fontId="47" fillId="0" borderId="17" xfId="61" applyFont="1" applyFill="1" applyBorder="1" applyAlignment="1">
      <alignment horizontal="center" shrinkToFit="1"/>
      <protection/>
    </xf>
    <xf numFmtId="0" fontId="47" fillId="0" borderId="19" xfId="61" applyFont="1" applyFill="1" applyBorder="1" applyAlignment="1">
      <alignment horizontal="center" shrinkToFit="1"/>
      <protection/>
    </xf>
    <xf numFmtId="57" fontId="47" fillId="0" borderId="19" xfId="61" applyNumberFormat="1" applyFont="1" applyFill="1" applyBorder="1" applyAlignment="1">
      <alignment horizontal="center" shrinkToFit="1"/>
      <protection/>
    </xf>
    <xf numFmtId="0" fontId="47" fillId="0" borderId="22" xfId="0" applyFont="1" applyFill="1" applyBorder="1" applyAlignment="1">
      <alignment horizontal="left" vertical="center"/>
    </xf>
    <xf numFmtId="38" fontId="47" fillId="0" borderId="22" xfId="49" applyFont="1" applyFill="1" applyBorder="1" applyAlignment="1">
      <alignment horizontal="right" vertical="center" shrinkToFit="1"/>
    </xf>
    <xf numFmtId="38" fontId="47" fillId="33" borderId="23" xfId="49" applyFont="1" applyFill="1" applyBorder="1" applyAlignment="1">
      <alignment horizontal="right" vertical="center" shrinkToFit="1"/>
    </xf>
    <xf numFmtId="0" fontId="47" fillId="0" borderId="24" xfId="0" applyFont="1" applyFill="1" applyBorder="1" applyAlignment="1">
      <alignment horizontal="left" vertical="center" shrinkToFit="1"/>
    </xf>
    <xf numFmtId="0" fontId="47" fillId="0" borderId="23" xfId="0" applyFont="1" applyBorder="1" applyAlignment="1">
      <alignment horizontal="left" vertical="center"/>
    </xf>
    <xf numFmtId="0" fontId="47" fillId="0" borderId="25" xfId="0" applyFont="1" applyBorder="1" applyAlignment="1">
      <alignment horizontal="left" vertical="center"/>
    </xf>
    <xf numFmtId="38" fontId="47" fillId="0" borderId="23" xfId="49" applyFont="1" applyBorder="1" applyAlignment="1">
      <alignment horizontal="right" vertical="center" shrinkToFit="1"/>
    </xf>
    <xf numFmtId="0" fontId="47" fillId="0" borderId="25" xfId="0" applyFont="1" applyBorder="1" applyAlignment="1">
      <alignment horizontal="left" vertical="center" shrinkToFit="1"/>
    </xf>
    <xf numFmtId="0" fontId="47" fillId="0" borderId="26" xfId="0" applyFont="1" applyBorder="1" applyAlignment="1">
      <alignment horizontal="left" vertical="center"/>
    </xf>
    <xf numFmtId="38" fontId="47" fillId="0" borderId="26" xfId="0" applyNumberFormat="1" applyFont="1" applyBorder="1" applyAlignment="1">
      <alignment horizontal="right" vertical="center" shrinkToFit="1"/>
    </xf>
    <xf numFmtId="0" fontId="47" fillId="0" borderId="27" xfId="0" applyFont="1" applyBorder="1" applyAlignment="1">
      <alignment horizontal="left" vertical="center"/>
    </xf>
    <xf numFmtId="0" fontId="47" fillId="0" borderId="22" xfId="61" applyFont="1" applyFill="1" applyBorder="1" applyAlignment="1">
      <alignment horizontal="left"/>
      <protection/>
    </xf>
    <xf numFmtId="38" fontId="47" fillId="0" borderId="22" xfId="61" applyNumberFormat="1" applyFont="1" applyFill="1" applyBorder="1" applyAlignment="1">
      <alignment horizontal="right"/>
      <protection/>
    </xf>
    <xf numFmtId="38" fontId="47" fillId="0" borderId="28" xfId="61" applyNumberFormat="1" applyFont="1" applyFill="1" applyBorder="1" applyAlignment="1">
      <alignment/>
      <protection/>
    </xf>
    <xf numFmtId="38" fontId="47" fillId="0" borderId="24" xfId="61" applyNumberFormat="1" applyFont="1" applyFill="1" applyBorder="1" applyAlignment="1">
      <alignment/>
      <protection/>
    </xf>
    <xf numFmtId="0" fontId="47" fillId="0" borderId="23" xfId="61" applyFont="1" applyBorder="1" applyAlignment="1">
      <alignment horizontal="left"/>
      <protection/>
    </xf>
    <xf numFmtId="38" fontId="47" fillId="0" borderId="23" xfId="61" applyNumberFormat="1" applyFont="1" applyBorder="1" applyAlignment="1">
      <alignment horizontal="right"/>
      <protection/>
    </xf>
    <xf numFmtId="38" fontId="47" fillId="0" borderId="29" xfId="61" applyNumberFormat="1" applyFont="1" applyFill="1" applyBorder="1" applyAlignment="1">
      <alignment/>
      <protection/>
    </xf>
    <xf numFmtId="38" fontId="47" fillId="0" borderId="29" xfId="61" applyNumberFormat="1" applyFont="1" applyBorder="1" applyAlignment="1">
      <alignment/>
      <protection/>
    </xf>
    <xf numFmtId="0" fontId="47" fillId="0" borderId="26" xfId="61" applyFont="1" applyFill="1" applyBorder="1" applyAlignment="1">
      <alignment horizontal="left"/>
      <protection/>
    </xf>
    <xf numFmtId="38" fontId="47" fillId="0" borderId="26" xfId="61" applyNumberFormat="1" applyFont="1" applyFill="1" applyBorder="1" applyAlignment="1">
      <alignment horizontal="right"/>
      <protection/>
    </xf>
    <xf numFmtId="38" fontId="47" fillId="0" borderId="30" xfId="61" applyNumberFormat="1" applyFont="1" applyFill="1" applyBorder="1" applyAlignment="1">
      <alignment/>
      <protection/>
    </xf>
    <xf numFmtId="0" fontId="47" fillId="0" borderId="23" xfId="61" applyFont="1" applyFill="1" applyBorder="1" applyAlignment="1">
      <alignment horizontal="left"/>
      <protection/>
    </xf>
    <xf numFmtId="38" fontId="47" fillId="0" borderId="29" xfId="61" applyNumberFormat="1" applyFont="1" applyFill="1" applyBorder="1" applyAlignment="1">
      <alignment horizontal="right"/>
      <protection/>
    </xf>
    <xf numFmtId="38" fontId="47" fillId="0" borderId="29" xfId="61" applyNumberFormat="1" applyFont="1" applyBorder="1" applyAlignment="1">
      <alignment horizontal="right"/>
      <protection/>
    </xf>
    <xf numFmtId="38" fontId="47" fillId="0" borderId="25" xfId="61" applyNumberFormat="1" applyFont="1" applyFill="1" applyBorder="1" applyAlignment="1">
      <alignment/>
      <protection/>
    </xf>
    <xf numFmtId="38" fontId="47" fillId="0" borderId="23" xfId="61" applyNumberFormat="1" applyFont="1" applyFill="1" applyBorder="1" applyAlignment="1">
      <alignment horizontal="right"/>
      <protection/>
    </xf>
    <xf numFmtId="0" fontId="47" fillId="0" borderId="23" xfId="61" applyFont="1" applyBorder="1" applyAlignment="1">
      <alignment horizontal="left" vertical="center"/>
      <protection/>
    </xf>
    <xf numFmtId="0" fontId="47" fillId="0" borderId="26" xfId="61" applyFont="1" applyBorder="1" applyAlignment="1">
      <alignment horizontal="left"/>
      <protection/>
    </xf>
    <xf numFmtId="38" fontId="47" fillId="0" borderId="30" xfId="61" applyNumberFormat="1" applyFont="1" applyBorder="1" applyAlignment="1">
      <alignment horizontal="right"/>
      <protection/>
    </xf>
    <xf numFmtId="38" fontId="47" fillId="0" borderId="30" xfId="61" applyNumberFormat="1" applyFont="1" applyBorder="1" applyAlignment="1">
      <alignment/>
      <protection/>
    </xf>
    <xf numFmtId="0" fontId="47" fillId="0" borderId="22" xfId="61" applyFont="1" applyBorder="1" applyAlignment="1">
      <alignment horizontal="left"/>
      <protection/>
    </xf>
    <xf numFmtId="38" fontId="47" fillId="0" borderId="28" xfId="61" applyNumberFormat="1" applyFont="1" applyBorder="1" applyAlignment="1">
      <alignment/>
      <protection/>
    </xf>
    <xf numFmtId="0" fontId="49" fillId="0" borderId="17" xfId="61" applyFont="1" applyBorder="1" applyAlignment="1">
      <alignment horizontal="left"/>
      <protection/>
    </xf>
    <xf numFmtId="0" fontId="49" fillId="0" borderId="17" xfId="61" applyFont="1" applyFill="1" applyBorder="1" applyAlignment="1">
      <alignment horizontal="left"/>
      <protection/>
    </xf>
    <xf numFmtId="38" fontId="49" fillId="0" borderId="17" xfId="61" applyNumberFormat="1" applyFont="1" applyBorder="1" applyAlignment="1">
      <alignment horizontal="left"/>
      <protection/>
    </xf>
    <xf numFmtId="0" fontId="47" fillId="0" borderId="22" xfId="0" applyFont="1" applyFill="1" applyBorder="1" applyAlignment="1">
      <alignment vertical="center"/>
    </xf>
    <xf numFmtId="0" fontId="47" fillId="0" borderId="28" xfId="0" applyFont="1" applyBorder="1" applyAlignment="1">
      <alignment vertical="center"/>
    </xf>
    <xf numFmtId="0" fontId="47" fillId="0" borderId="23" xfId="0" applyFont="1" applyFill="1" applyBorder="1" applyAlignment="1">
      <alignment vertical="center"/>
    </xf>
    <xf numFmtId="0" fontId="47" fillId="0" borderId="29" xfId="0" applyFont="1" applyFill="1" applyBorder="1" applyAlignment="1">
      <alignment horizontal="right" vertical="center"/>
    </xf>
    <xf numFmtId="38" fontId="47" fillId="0" borderId="29" xfId="0" applyNumberFormat="1" applyFont="1" applyFill="1" applyBorder="1" applyAlignment="1">
      <alignment vertical="center"/>
    </xf>
    <xf numFmtId="38" fontId="47" fillId="0" borderId="26" xfId="49" applyNumberFormat="1" applyFont="1" applyFill="1" applyBorder="1" applyAlignment="1">
      <alignment vertical="center"/>
    </xf>
    <xf numFmtId="38" fontId="47" fillId="0" borderId="30" xfId="0" applyNumberFormat="1" applyFont="1" applyFill="1" applyBorder="1" applyAlignment="1">
      <alignment horizontal="right" vertical="center"/>
    </xf>
    <xf numFmtId="38" fontId="47" fillId="0" borderId="30" xfId="0" applyNumberFormat="1" applyFont="1" applyFill="1" applyBorder="1" applyAlignment="1">
      <alignment vertical="center"/>
    </xf>
    <xf numFmtId="38" fontId="47" fillId="0" borderId="24" xfId="49" applyNumberFormat="1" applyFont="1" applyFill="1" applyBorder="1" applyAlignment="1">
      <alignment vertical="center"/>
    </xf>
    <xf numFmtId="38" fontId="47" fillId="0" borderId="28" xfId="49" applyNumberFormat="1" applyFont="1" applyFill="1" applyBorder="1" applyAlignment="1">
      <alignment vertical="center"/>
    </xf>
    <xf numFmtId="38" fontId="47" fillId="0" borderId="25" xfId="49" applyNumberFormat="1" applyFont="1" applyFill="1" applyBorder="1" applyAlignment="1">
      <alignment vertical="center"/>
    </xf>
    <xf numFmtId="38" fontId="47" fillId="0" borderId="29" xfId="49" applyNumberFormat="1" applyFont="1" applyFill="1" applyBorder="1" applyAlignment="1">
      <alignment vertical="center"/>
    </xf>
    <xf numFmtId="38" fontId="47" fillId="0" borderId="29" xfId="49" applyNumberFormat="1" applyFont="1" applyFill="1" applyBorder="1" applyAlignment="1">
      <alignment horizontal="right" vertical="center"/>
    </xf>
    <xf numFmtId="0" fontId="47" fillId="0" borderId="29" xfId="0" applyFont="1" applyBorder="1" applyAlignment="1">
      <alignment vertical="center"/>
    </xf>
    <xf numFmtId="0" fontId="47" fillId="0" borderId="26" xfId="0" applyFont="1" applyFill="1" applyBorder="1" applyAlignment="1">
      <alignment vertical="center"/>
    </xf>
    <xf numFmtId="0" fontId="47" fillId="0" borderId="30" xfId="0" applyFont="1" applyBorder="1" applyAlignment="1">
      <alignment horizontal="right" vertical="center" shrinkToFit="1"/>
    </xf>
    <xf numFmtId="0" fontId="49" fillId="0" borderId="17" xfId="49" applyNumberFormat="1" applyFont="1" applyFill="1" applyBorder="1" applyAlignment="1">
      <alignment horizontal="left" vertical="center"/>
    </xf>
    <xf numFmtId="0" fontId="49" fillId="0" borderId="17" xfId="0" applyFont="1" applyFill="1" applyBorder="1" applyAlignment="1">
      <alignment horizontal="left" vertical="center"/>
    </xf>
    <xf numFmtId="0" fontId="49" fillId="0" borderId="20" xfId="49" applyNumberFormat="1" applyFont="1" applyFill="1" applyBorder="1" applyAlignment="1">
      <alignment horizontal="left" vertical="center"/>
    </xf>
    <xf numFmtId="38" fontId="49" fillId="0" borderId="20" xfId="61" applyNumberFormat="1" applyFont="1" applyBorder="1" applyAlignment="1">
      <alignment horizontal="left"/>
      <protection/>
    </xf>
    <xf numFmtId="38" fontId="47" fillId="35" borderId="15" xfId="61" applyNumberFormat="1" applyFont="1" applyFill="1" applyBorder="1">
      <alignment/>
      <protection/>
    </xf>
    <xf numFmtId="0" fontId="47" fillId="0" borderId="18" xfId="0" applyFont="1" applyBorder="1" applyAlignment="1">
      <alignment vertical="center"/>
    </xf>
    <xf numFmtId="0" fontId="47" fillId="0" borderId="0" xfId="61" applyFont="1" applyFill="1" applyBorder="1" applyAlignment="1">
      <alignment horizontal="center" shrinkToFit="1"/>
      <protection/>
    </xf>
    <xf numFmtId="0" fontId="47" fillId="0" borderId="17" xfId="0" applyFont="1" applyBorder="1" applyAlignment="1">
      <alignment horizontal="left" vertical="center" shrinkToFit="1"/>
    </xf>
    <xf numFmtId="0" fontId="47" fillId="0" borderId="22" xfId="0" applyFont="1" applyBorder="1" applyAlignment="1">
      <alignment horizontal="left" vertical="center" shrinkToFit="1"/>
    </xf>
    <xf numFmtId="0" fontId="47" fillId="0" borderId="23" xfId="0" applyFont="1" applyBorder="1" applyAlignment="1">
      <alignment horizontal="left" vertical="center" shrinkToFit="1"/>
    </xf>
    <xf numFmtId="0" fontId="47" fillId="0" borderId="26" xfId="0" applyFont="1" applyBorder="1" applyAlignment="1">
      <alignment horizontal="left" vertical="center" shrinkToFit="1"/>
    </xf>
    <xf numFmtId="38" fontId="47" fillId="35" borderId="17" xfId="0" applyNumberFormat="1" applyFont="1" applyFill="1" applyBorder="1" applyAlignment="1">
      <alignment horizontal="right" vertical="center" shrinkToFit="1"/>
    </xf>
    <xf numFmtId="38" fontId="47" fillId="0" borderId="28" xfId="61" applyNumberFormat="1" applyFont="1" applyFill="1" applyBorder="1" applyAlignment="1">
      <alignment horizontal="right"/>
      <protection/>
    </xf>
    <xf numFmtId="0" fontId="47" fillId="0" borderId="0" xfId="0" applyFont="1" applyAlignment="1">
      <alignment horizontal="left" vertical="center" shrinkToFit="1"/>
    </xf>
    <xf numFmtId="0" fontId="50" fillId="0" borderId="0" xfId="0" applyFont="1" applyFill="1" applyBorder="1" applyAlignment="1">
      <alignment horizontal="center" vertical="center" shrinkToFit="1"/>
    </xf>
    <xf numFmtId="0" fontId="50" fillId="0" borderId="0" xfId="0" applyFont="1" applyAlignment="1">
      <alignment vertical="center" shrinkToFit="1"/>
    </xf>
    <xf numFmtId="0" fontId="50" fillId="0" borderId="0" xfId="0" applyFont="1" applyFill="1" applyAlignment="1">
      <alignment horizontal="left" vertical="center" shrinkToFit="1"/>
    </xf>
    <xf numFmtId="0" fontId="50" fillId="0" borderId="10" xfId="61" applyFont="1" applyFill="1" applyBorder="1" applyAlignment="1">
      <alignment horizontal="center" shrinkToFit="1"/>
      <protection/>
    </xf>
    <xf numFmtId="0" fontId="50" fillId="0" borderId="10" xfId="0" applyFont="1" applyBorder="1" applyAlignment="1">
      <alignment horizontal="left" vertical="center" shrinkToFit="1"/>
    </xf>
    <xf numFmtId="0" fontId="50" fillId="0" borderId="28" xfId="0" applyFont="1" applyBorder="1" applyAlignment="1">
      <alignment horizontal="left" vertical="center" shrinkToFit="1"/>
    </xf>
    <xf numFmtId="0" fontId="50" fillId="0" borderId="29" xfId="0" applyFont="1" applyBorder="1" applyAlignment="1">
      <alignment horizontal="left" vertical="center" shrinkToFit="1"/>
    </xf>
    <xf numFmtId="0" fontId="50" fillId="0" borderId="30" xfId="0" applyFont="1" applyBorder="1" applyAlignment="1">
      <alignment horizontal="left" vertical="center" shrinkToFit="1"/>
    </xf>
    <xf numFmtId="0" fontId="50" fillId="0" borderId="0" xfId="0" applyFont="1" applyBorder="1" applyAlignment="1">
      <alignment horizontal="left" vertical="center" shrinkToFit="1"/>
    </xf>
    <xf numFmtId="0" fontId="50" fillId="0" borderId="0" xfId="0" applyFont="1" applyBorder="1" applyAlignment="1">
      <alignment horizontal="center" vertical="center" shrinkToFit="1"/>
    </xf>
    <xf numFmtId="0" fontId="50" fillId="0" borderId="28" xfId="61" applyFont="1" applyFill="1" applyBorder="1" applyAlignment="1">
      <alignment horizontal="left" shrinkToFit="1"/>
      <protection/>
    </xf>
    <xf numFmtId="0" fontId="50" fillId="0" borderId="29" xfId="61" applyFont="1" applyBorder="1" applyAlignment="1">
      <alignment horizontal="left" shrinkToFit="1"/>
      <protection/>
    </xf>
    <xf numFmtId="0" fontId="50" fillId="0" borderId="30" xfId="61" applyFont="1" applyFill="1" applyBorder="1" applyAlignment="1">
      <alignment horizontal="left" shrinkToFit="1"/>
      <protection/>
    </xf>
    <xf numFmtId="0" fontId="50" fillId="0" borderId="10" xfId="61" applyFont="1" applyBorder="1" applyAlignment="1">
      <alignment horizontal="center" shrinkToFit="1"/>
      <protection/>
    </xf>
    <xf numFmtId="0" fontId="50" fillId="0" borderId="29" xfId="61" applyFont="1" applyFill="1" applyBorder="1" applyAlignment="1">
      <alignment horizontal="left" shrinkToFit="1"/>
      <protection/>
    </xf>
    <xf numFmtId="0" fontId="50" fillId="0" borderId="30" xfId="61" applyFont="1" applyBorder="1" applyAlignment="1">
      <alignment horizontal="left" shrinkToFit="1"/>
      <protection/>
    </xf>
    <xf numFmtId="0" fontId="50" fillId="0" borderId="10" xfId="61" applyFont="1" applyBorder="1" applyAlignment="1">
      <alignment horizontal="left" shrinkToFit="1"/>
      <protection/>
    </xf>
    <xf numFmtId="0" fontId="50" fillId="0" borderId="28" xfId="61" applyFont="1" applyBorder="1" applyAlignment="1">
      <alignment horizontal="left" shrinkToFit="1"/>
      <protection/>
    </xf>
    <xf numFmtId="0" fontId="50" fillId="0" borderId="10" xfId="61" applyFont="1" applyFill="1" applyBorder="1" applyAlignment="1">
      <alignment horizontal="left" shrinkToFit="1"/>
      <protection/>
    </xf>
    <xf numFmtId="38" fontId="50" fillId="0" borderId="10" xfId="61" applyNumberFormat="1" applyFont="1" applyBorder="1" applyAlignment="1">
      <alignment horizontal="left" shrinkToFit="1"/>
      <protection/>
    </xf>
    <xf numFmtId="38" fontId="50" fillId="0" borderId="0" xfId="61" applyNumberFormat="1" applyFont="1" applyBorder="1" applyAlignment="1">
      <alignment horizontal="left" shrinkToFit="1"/>
      <protection/>
    </xf>
    <xf numFmtId="38" fontId="50" fillId="0" borderId="20" xfId="61" applyNumberFormat="1" applyFont="1" applyBorder="1" applyAlignment="1">
      <alignment horizontal="left"/>
      <protection/>
    </xf>
    <xf numFmtId="0" fontId="50" fillId="0" borderId="0" xfId="49" applyNumberFormat="1" applyFont="1" applyFill="1" applyBorder="1" applyAlignment="1">
      <alignment horizontal="left" vertical="center" shrinkToFit="1"/>
    </xf>
    <xf numFmtId="0" fontId="50" fillId="0" borderId="10" xfId="49" applyNumberFormat="1" applyFont="1" applyFill="1" applyBorder="1" applyAlignment="1">
      <alignment horizontal="left" vertical="center" shrinkToFit="1"/>
    </xf>
    <xf numFmtId="0" fontId="50" fillId="0" borderId="28" xfId="0" applyFont="1" applyFill="1" applyBorder="1" applyAlignment="1">
      <alignment vertical="center" shrinkToFit="1"/>
    </xf>
    <xf numFmtId="0" fontId="50" fillId="0" borderId="29" xfId="0" applyFont="1" applyFill="1" applyBorder="1" applyAlignment="1">
      <alignment vertical="center" shrinkToFit="1"/>
    </xf>
    <xf numFmtId="0" fontId="50" fillId="0" borderId="30" xfId="0" applyFont="1" applyFill="1" applyBorder="1" applyAlignment="1">
      <alignment vertical="center" shrinkToFit="1"/>
    </xf>
    <xf numFmtId="38" fontId="50" fillId="0" borderId="30" xfId="49" applyNumberFormat="1" applyFont="1" applyFill="1" applyBorder="1" applyAlignment="1">
      <alignment vertical="center" shrinkToFit="1"/>
    </xf>
    <xf numFmtId="0" fontId="50" fillId="0" borderId="10" xfId="0" applyFont="1" applyFill="1" applyBorder="1" applyAlignment="1">
      <alignment horizontal="left" vertical="center" shrinkToFit="1"/>
    </xf>
    <xf numFmtId="0" fontId="50" fillId="0" borderId="0" xfId="0" applyFont="1" applyFill="1" applyAlignment="1">
      <alignment vertical="center" shrinkToFit="1"/>
    </xf>
    <xf numFmtId="0" fontId="50" fillId="0" borderId="12" xfId="49" applyNumberFormat="1" applyFont="1" applyFill="1" applyBorder="1" applyAlignment="1">
      <alignment horizontal="left" vertical="center" shrinkToFit="1"/>
    </xf>
    <xf numFmtId="0" fontId="50" fillId="0" borderId="0" xfId="0" applyFont="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51" fillId="0" borderId="32" xfId="0" applyFont="1" applyBorder="1" applyAlignment="1">
      <alignment horizontal="center" vertical="center" wrapText="1" shrinkToFit="1"/>
    </xf>
    <xf numFmtId="0" fontId="0" fillId="0" borderId="33" xfId="0" applyBorder="1" applyAlignment="1">
      <alignment horizontal="center" vertical="center" shrinkToFit="1"/>
    </xf>
    <xf numFmtId="0" fontId="0" fillId="0" borderId="0" xfId="0" applyAlignment="1">
      <alignment horizontal="center" vertical="center"/>
    </xf>
    <xf numFmtId="0" fontId="0" fillId="0" borderId="34" xfId="0" applyBorder="1" applyAlignment="1">
      <alignment vertical="center"/>
    </xf>
    <xf numFmtId="0" fontId="0" fillId="0" borderId="34" xfId="0" applyBorder="1" applyAlignment="1">
      <alignment horizontal="right" vertical="center"/>
    </xf>
    <xf numFmtId="0" fontId="0" fillId="0" borderId="35" xfId="0" applyBorder="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0" fillId="0" borderId="36" xfId="0" applyBorder="1" applyAlignment="1">
      <alignment vertical="center"/>
    </xf>
    <xf numFmtId="0" fontId="0" fillId="0" borderId="19" xfId="0" applyBorder="1" applyAlignment="1">
      <alignment vertical="center"/>
    </xf>
    <xf numFmtId="0" fontId="0" fillId="0" borderId="19" xfId="0" applyBorder="1" applyAlignment="1">
      <alignment horizontal="right" vertical="center"/>
    </xf>
    <xf numFmtId="0" fontId="0" fillId="0" borderId="37" xfId="0" applyBorder="1" applyAlignment="1">
      <alignment vertical="center"/>
    </xf>
    <xf numFmtId="0" fontId="0" fillId="0" borderId="31"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right" vertical="center"/>
    </xf>
    <xf numFmtId="0" fontId="0" fillId="0" borderId="32"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10" xfId="0" applyBorder="1" applyAlignment="1">
      <alignment vertical="center" shrinkToFit="1"/>
    </xf>
    <xf numFmtId="0" fontId="0" fillId="0" borderId="0" xfId="0" applyBorder="1" applyAlignment="1">
      <alignment horizontal="right" vertical="center"/>
    </xf>
    <xf numFmtId="0" fontId="0" fillId="0" borderId="0" xfId="0" applyFill="1" applyBorder="1" applyAlignment="1">
      <alignment horizontal="right" vertical="center"/>
    </xf>
    <xf numFmtId="0" fontId="0" fillId="33" borderId="10" xfId="0" applyFill="1" applyBorder="1" applyAlignment="1">
      <alignment horizontal="right" vertical="center"/>
    </xf>
    <xf numFmtId="0" fontId="0" fillId="0" borderId="32" xfId="0" applyFont="1" applyBorder="1" applyAlignment="1">
      <alignment horizontal="center" vertical="center" wrapText="1" shrinkToFit="1"/>
    </xf>
    <xf numFmtId="0" fontId="0" fillId="0" borderId="41" xfId="0" applyFill="1" applyBorder="1" applyAlignment="1">
      <alignment horizontal="right" vertical="center"/>
    </xf>
    <xf numFmtId="0" fontId="47" fillId="0" borderId="10" xfId="0" applyFont="1" applyFill="1" applyBorder="1" applyAlignment="1">
      <alignment horizontal="left" vertical="center"/>
    </xf>
    <xf numFmtId="0" fontId="0" fillId="0" borderId="43" xfId="0" applyBorder="1" applyAlignment="1">
      <alignment vertical="center"/>
    </xf>
    <xf numFmtId="38" fontId="47" fillId="0" borderId="0" xfId="49" applyFont="1" applyFill="1" applyBorder="1" applyAlignment="1" quotePrefix="1">
      <alignment horizontal="right" vertical="center"/>
    </xf>
    <xf numFmtId="38" fontId="47" fillId="0" borderId="0" xfId="49"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Border="1" applyAlignment="1">
      <alignment vertical="center"/>
    </xf>
    <xf numFmtId="38" fontId="47" fillId="33" borderId="0" xfId="49" applyFont="1" applyFill="1" applyBorder="1" applyAlignment="1">
      <alignment horizontal="right" vertical="center" shrinkToFit="1"/>
    </xf>
    <xf numFmtId="0" fontId="47" fillId="0" borderId="0" xfId="0" applyFont="1" applyBorder="1" applyAlignment="1">
      <alignment vertical="top" wrapText="1"/>
    </xf>
    <xf numFmtId="38" fontId="47" fillId="0" borderId="0" xfId="49" applyFont="1" applyFill="1" applyBorder="1" applyAlignment="1" quotePrefix="1">
      <alignment horizontal="right" vertical="center"/>
    </xf>
    <xf numFmtId="38" fontId="47" fillId="0" borderId="0" xfId="49"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Border="1" applyAlignment="1">
      <alignment vertical="center"/>
    </xf>
    <xf numFmtId="0" fontId="0" fillId="0" borderId="0" xfId="0" applyFill="1" applyAlignment="1">
      <alignment vertical="center"/>
    </xf>
    <xf numFmtId="40" fontId="47" fillId="0" borderId="0" xfId="49" applyNumberFormat="1" applyFont="1" applyFill="1" applyBorder="1" applyAlignment="1">
      <alignment horizontal="right" vertical="center" shrinkToFit="1"/>
    </xf>
    <xf numFmtId="40" fontId="47" fillId="0" borderId="0" xfId="0" applyNumberFormat="1" applyFont="1" applyBorder="1" applyAlignment="1">
      <alignment horizontal="right" vertical="center" shrinkToFit="1"/>
    </xf>
    <xf numFmtId="2" fontId="47" fillId="0" borderId="0" xfId="0" applyNumberFormat="1" applyFont="1" applyBorder="1" applyAlignment="1">
      <alignment vertical="center"/>
    </xf>
    <xf numFmtId="2" fontId="47" fillId="0" borderId="0" xfId="0" applyNumberFormat="1" applyFont="1" applyFill="1" applyBorder="1" applyAlignment="1">
      <alignment horizontal="center" vertical="center" shrinkToFit="1"/>
    </xf>
    <xf numFmtId="0" fontId="0" fillId="0" borderId="31" xfId="0" applyFill="1" applyBorder="1" applyAlignment="1">
      <alignment horizontal="right" vertical="center"/>
    </xf>
    <xf numFmtId="0" fontId="0" fillId="0" borderId="10" xfId="0" applyFill="1" applyBorder="1" applyAlignment="1">
      <alignment horizontal="right" vertical="center"/>
    </xf>
    <xf numFmtId="0" fontId="0" fillId="0" borderId="0" xfId="0" applyAlignment="1">
      <alignment horizontal="right" vertical="center"/>
    </xf>
    <xf numFmtId="0" fontId="47" fillId="0" borderId="0" xfId="0" applyFont="1" applyFill="1" applyBorder="1" applyAlignment="1">
      <alignment horizontal="right" vertical="center" shrinkToFit="1"/>
    </xf>
    <xf numFmtId="12" fontId="47" fillId="0" borderId="0" xfId="0" applyNumberFormat="1" applyFont="1" applyBorder="1" applyAlignment="1">
      <alignment horizontal="right" vertical="center" shrinkToFit="1"/>
    </xf>
    <xf numFmtId="0" fontId="0" fillId="33" borderId="34" xfId="0" applyFill="1" applyBorder="1" applyAlignment="1">
      <alignment vertical="center"/>
    </xf>
    <xf numFmtId="0" fontId="0" fillId="33" borderId="34" xfId="0" applyFill="1" applyBorder="1" applyAlignment="1">
      <alignment horizontal="right" vertical="center"/>
    </xf>
    <xf numFmtId="0" fontId="0" fillId="33" borderId="10" xfId="0" applyFill="1" applyBorder="1" applyAlignment="1">
      <alignment vertical="center"/>
    </xf>
    <xf numFmtId="0" fontId="0" fillId="33" borderId="19" xfId="0" applyFill="1" applyBorder="1" applyAlignment="1">
      <alignment vertical="center"/>
    </xf>
    <xf numFmtId="0" fontId="0" fillId="33" borderId="19" xfId="0" applyFill="1" applyBorder="1" applyAlignment="1">
      <alignment horizontal="right" vertical="center"/>
    </xf>
    <xf numFmtId="0" fontId="0" fillId="0" borderId="44" xfId="0" applyBorder="1" applyAlignment="1">
      <alignment vertical="center"/>
    </xf>
    <xf numFmtId="38" fontId="47" fillId="0" borderId="28" xfId="49" applyFont="1" applyFill="1" applyBorder="1" applyAlignment="1">
      <alignment horizontal="right" vertical="center"/>
    </xf>
    <xf numFmtId="38" fontId="47" fillId="0" borderId="29" xfId="49" applyFont="1" applyFill="1" applyBorder="1" applyAlignment="1">
      <alignment horizontal="right" vertical="center"/>
    </xf>
    <xf numFmtId="0" fontId="47" fillId="0" borderId="10" xfId="0" applyFont="1" applyFill="1" applyBorder="1" applyAlignment="1">
      <alignment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51" fillId="0" borderId="0" xfId="0" applyFont="1" applyAlignment="1">
      <alignment horizontal="left" vertical="center"/>
    </xf>
    <xf numFmtId="38" fontId="47" fillId="35" borderId="17" xfId="49" applyFont="1" applyFill="1" applyBorder="1" applyAlignment="1">
      <alignment horizontal="right" vertical="center" shrinkToFit="1"/>
    </xf>
    <xf numFmtId="38" fontId="47" fillId="35" borderId="29" xfId="49" applyFont="1" applyFill="1" applyBorder="1" applyAlignment="1">
      <alignment horizontal="right" vertical="center"/>
    </xf>
    <xf numFmtId="38" fontId="47" fillId="0" borderId="0" xfId="49" applyFont="1" applyFill="1" applyBorder="1" applyAlignment="1" quotePrefix="1">
      <alignment horizontal="right" vertical="center"/>
    </xf>
    <xf numFmtId="38" fontId="47" fillId="0" borderId="0" xfId="49"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Border="1" applyAlignment="1">
      <alignment vertical="center"/>
    </xf>
    <xf numFmtId="0" fontId="0" fillId="0" borderId="0" xfId="0" applyAlignment="1">
      <alignment/>
    </xf>
    <xf numFmtId="38" fontId="47" fillId="0" borderId="0" xfId="0" applyNumberFormat="1" applyFont="1" applyBorder="1" applyAlignment="1">
      <alignment horizontal="right" vertical="center" shrinkToFit="1"/>
    </xf>
    <xf numFmtId="0" fontId="50" fillId="0" borderId="0" xfId="0" applyFont="1" applyBorder="1" applyAlignment="1">
      <alignment horizontal="right" vertical="top"/>
    </xf>
    <xf numFmtId="0" fontId="47" fillId="0" borderId="0" xfId="0" applyNumberFormat="1" applyFont="1" applyBorder="1" applyAlignment="1">
      <alignment horizontal="right" vertical="center" shrinkToFit="1"/>
    </xf>
    <xf numFmtId="38" fontId="47" fillId="0" borderId="0" xfId="49" applyFont="1" applyFill="1" applyBorder="1" applyAlignment="1" quotePrefix="1">
      <alignment horizontal="right" vertical="center"/>
    </xf>
    <xf numFmtId="38" fontId="47" fillId="0" borderId="0" xfId="49"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Border="1" applyAlignment="1">
      <alignment vertical="center"/>
    </xf>
    <xf numFmtId="0" fontId="52" fillId="33" borderId="10" xfId="0" applyFont="1" applyFill="1" applyBorder="1" applyAlignment="1">
      <alignment horizontal="right" vertical="center"/>
    </xf>
    <xf numFmtId="0" fontId="53" fillId="0" borderId="0" xfId="0" applyFont="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10" xfId="61" applyFont="1" applyFill="1" applyBorder="1" applyAlignment="1">
      <alignment horizontal="left" vertical="center"/>
      <protection/>
    </xf>
    <xf numFmtId="0" fontId="47" fillId="0" borderId="47" xfId="0" applyFont="1" applyBorder="1" applyAlignment="1">
      <alignment horizontal="center" vertical="center" shrinkToFit="1"/>
    </xf>
    <xf numFmtId="38" fontId="47" fillId="0" borderId="10" xfId="49" applyFont="1" applyBorder="1" applyAlignment="1">
      <alignment horizontal="right" vertical="center" shrinkToFit="1"/>
    </xf>
    <xf numFmtId="38" fontId="47" fillId="0" borderId="47" xfId="0" applyNumberFormat="1" applyFont="1" applyBorder="1" applyAlignment="1">
      <alignment horizontal="right" vertical="center" shrinkToFit="1"/>
    </xf>
    <xf numFmtId="0" fontId="47" fillId="0" borderId="47" xfId="0" applyFont="1" applyBorder="1" applyAlignment="1">
      <alignment horizontal="left" vertical="center"/>
    </xf>
    <xf numFmtId="0" fontId="47" fillId="0" borderId="0" xfId="0" applyFont="1" applyFill="1" applyBorder="1" applyAlignment="1">
      <alignment vertical="center"/>
    </xf>
    <xf numFmtId="0" fontId="0" fillId="0" borderId="16" xfId="0" applyBorder="1" applyAlignment="1">
      <alignment vertical="center"/>
    </xf>
    <xf numFmtId="0" fontId="47" fillId="0" borderId="47" xfId="61" applyFont="1" applyFill="1" applyBorder="1" applyAlignment="1">
      <alignment horizontal="left" vertical="center"/>
      <protection/>
    </xf>
    <xf numFmtId="0" fontId="47" fillId="0" borderId="10" xfId="61" applyFont="1" applyFill="1" applyBorder="1" applyAlignment="1">
      <alignment horizontal="left" vertical="center" wrapText="1"/>
      <protection/>
    </xf>
    <xf numFmtId="0" fontId="50" fillId="0" borderId="29" xfId="61" applyFont="1" applyBorder="1" applyAlignment="1">
      <alignment horizontal="left" wrapText="1" shrinkToFit="1"/>
      <protection/>
    </xf>
    <xf numFmtId="0" fontId="50" fillId="0" borderId="29" xfId="61" applyFont="1" applyFill="1" applyBorder="1" applyAlignment="1">
      <alignment horizontal="left" wrapText="1" shrinkToFit="1"/>
      <protection/>
    </xf>
    <xf numFmtId="176" fontId="47" fillId="33" borderId="17" xfId="49" applyNumberFormat="1" applyFont="1" applyFill="1" applyBorder="1" applyAlignment="1">
      <alignment horizontal="right" vertical="center" shrinkToFit="1"/>
    </xf>
    <xf numFmtId="40" fontId="47" fillId="33" borderId="17" xfId="49" applyNumberFormat="1" applyFont="1" applyFill="1" applyBorder="1" applyAlignment="1">
      <alignment horizontal="right" vertical="center" shrinkToFit="1"/>
    </xf>
    <xf numFmtId="38" fontId="47" fillId="0" borderId="0" xfId="49" applyFont="1" applyFill="1" applyBorder="1" applyAlignment="1" quotePrefix="1">
      <alignment horizontal="right" vertical="center"/>
    </xf>
    <xf numFmtId="38" fontId="47" fillId="0" borderId="0" xfId="49"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Border="1" applyAlignment="1">
      <alignment vertical="center"/>
    </xf>
    <xf numFmtId="0" fontId="47" fillId="0" borderId="0" xfId="0" applyFont="1" applyAlignment="1">
      <alignment horizontal="center" vertical="center"/>
    </xf>
    <xf numFmtId="38" fontId="53" fillId="0" borderId="0" xfId="49" applyFont="1" applyFill="1" applyBorder="1" applyAlignment="1">
      <alignment horizontal="left" vertical="top" wrapText="1"/>
    </xf>
    <xf numFmtId="38" fontId="54" fillId="0" borderId="0" xfId="43" applyNumberFormat="1" applyFont="1" applyFill="1" applyBorder="1" applyAlignment="1">
      <alignment horizontal="left" vertical="top"/>
    </xf>
    <xf numFmtId="0" fontId="47" fillId="35" borderId="17" xfId="0" applyFont="1" applyFill="1" applyBorder="1" applyAlignment="1">
      <alignment horizontal="right" vertical="center" shrinkToFit="1"/>
    </xf>
    <xf numFmtId="38" fontId="47" fillId="36" borderId="10" xfId="0" applyNumberFormat="1" applyFont="1" applyFill="1" applyBorder="1" applyAlignment="1">
      <alignment vertical="center"/>
    </xf>
    <xf numFmtId="38" fontId="47" fillId="36" borderId="29" xfId="0" applyNumberFormat="1" applyFont="1" applyFill="1" applyBorder="1" applyAlignment="1">
      <alignment horizontal="right" vertical="center"/>
    </xf>
    <xf numFmtId="176" fontId="47" fillId="35" borderId="15" xfId="0" applyNumberFormat="1" applyFont="1" applyFill="1" applyBorder="1" applyAlignment="1">
      <alignment vertical="center"/>
    </xf>
    <xf numFmtId="176" fontId="47" fillId="0" borderId="48" xfId="61" applyNumberFormat="1" applyFont="1" applyBorder="1" applyAlignment="1">
      <alignment horizontal="center" shrinkToFit="1"/>
      <protection/>
    </xf>
    <xf numFmtId="176" fontId="47" fillId="0" borderId="48" xfId="61" applyNumberFormat="1" applyFont="1" applyFill="1" applyBorder="1" applyAlignment="1">
      <alignment horizontal="center" shrinkToFit="1"/>
      <protection/>
    </xf>
    <xf numFmtId="176" fontId="47" fillId="0" borderId="48" xfId="0" applyNumberFormat="1" applyFont="1" applyFill="1" applyBorder="1" applyAlignment="1">
      <alignment vertical="center"/>
    </xf>
    <xf numFmtId="40" fontId="47" fillId="0" borderId="49" xfId="61" applyNumberFormat="1" applyFont="1" applyFill="1" applyBorder="1" applyAlignment="1">
      <alignment horizontal="center" shrinkToFit="1"/>
      <protection/>
    </xf>
    <xf numFmtId="40" fontId="47" fillId="0" borderId="50" xfId="0" applyNumberFormat="1" applyFont="1" applyBorder="1" applyAlignment="1">
      <alignment horizontal="right" vertical="center"/>
    </xf>
    <xf numFmtId="40" fontId="47" fillId="0" borderId="48" xfId="61" applyNumberFormat="1" applyFont="1" applyBorder="1" applyAlignment="1">
      <alignment horizontal="center" shrinkToFit="1"/>
      <protection/>
    </xf>
    <xf numFmtId="40" fontId="47" fillId="0" borderId="51" xfId="61" applyNumberFormat="1" applyFont="1" applyBorder="1">
      <alignment/>
      <protection/>
    </xf>
    <xf numFmtId="40" fontId="47" fillId="0" borderId="52" xfId="61" applyNumberFormat="1" applyFont="1" applyFill="1" applyBorder="1" applyAlignment="1">
      <alignment horizontal="center" shrinkToFit="1"/>
      <protection/>
    </xf>
    <xf numFmtId="40" fontId="47" fillId="0" borderId="27" xfId="61" applyNumberFormat="1" applyFont="1" applyFill="1" applyBorder="1">
      <alignment/>
      <protection/>
    </xf>
    <xf numFmtId="40" fontId="47" fillId="0" borderId="53" xfId="61" applyNumberFormat="1" applyFont="1" applyBorder="1" applyAlignment="1">
      <alignment horizontal="center" shrinkToFit="1"/>
      <protection/>
    </xf>
    <xf numFmtId="40" fontId="47" fillId="0" borderId="18" xfId="61" applyNumberFormat="1" applyFont="1" applyBorder="1">
      <alignment/>
      <protection/>
    </xf>
    <xf numFmtId="40" fontId="47" fillId="0" borderId="24" xfId="61" applyNumberFormat="1" applyFont="1" applyFill="1" applyBorder="1">
      <alignment/>
      <protection/>
    </xf>
    <xf numFmtId="40" fontId="47" fillId="0" borderId="25" xfId="61" applyNumberFormat="1" applyFont="1" applyFill="1" applyBorder="1">
      <alignment/>
      <protection/>
    </xf>
    <xf numFmtId="40" fontId="47" fillId="0" borderId="48" xfId="61" applyNumberFormat="1" applyFont="1" applyFill="1" applyBorder="1" applyAlignment="1">
      <alignment horizontal="center" shrinkToFit="1"/>
      <protection/>
    </xf>
    <xf numFmtId="40" fontId="47" fillId="0" borderId="25" xfId="61" applyNumberFormat="1" applyFont="1" applyBorder="1">
      <alignment/>
      <protection/>
    </xf>
    <xf numFmtId="40" fontId="47" fillId="0" borderId="27" xfId="61" applyNumberFormat="1" applyFont="1" applyBorder="1">
      <alignment/>
      <protection/>
    </xf>
    <xf numFmtId="40" fontId="47" fillId="0" borderId="53" xfId="61" applyNumberFormat="1" applyFont="1" applyBorder="1" applyAlignment="1">
      <alignment/>
      <protection/>
    </xf>
    <xf numFmtId="40" fontId="47" fillId="0" borderId="49" xfId="61" applyNumberFormat="1" applyFont="1" applyFill="1" applyBorder="1" applyAlignment="1">
      <alignment/>
      <protection/>
    </xf>
    <xf numFmtId="40" fontId="47" fillId="0" borderId="24" xfId="61" applyNumberFormat="1" applyFont="1" applyBorder="1">
      <alignment/>
      <protection/>
    </xf>
    <xf numFmtId="40" fontId="47" fillId="0" borderId="52" xfId="61" applyNumberFormat="1" applyFont="1" applyBorder="1" applyAlignment="1">
      <alignment/>
      <protection/>
    </xf>
    <xf numFmtId="40" fontId="47" fillId="0" borderId="53" xfId="61" applyNumberFormat="1" applyFont="1" applyFill="1" applyBorder="1" applyAlignment="1">
      <alignment/>
      <protection/>
    </xf>
    <xf numFmtId="40" fontId="47" fillId="0" borderId="18" xfId="61" applyNumberFormat="1" applyFont="1" applyFill="1" applyBorder="1">
      <alignment/>
      <protection/>
    </xf>
    <xf numFmtId="40" fontId="47" fillId="0" borderId="0" xfId="61" applyNumberFormat="1" applyFont="1" applyFill="1" applyBorder="1">
      <alignment/>
      <protection/>
    </xf>
    <xf numFmtId="40" fontId="47" fillId="0" borderId="0" xfId="61" applyNumberFormat="1" applyFont="1" applyFill="1" applyBorder="1" applyAlignment="1">
      <alignment horizontal="center" shrinkToFit="1"/>
      <protection/>
    </xf>
    <xf numFmtId="40" fontId="47" fillId="0" borderId="0" xfId="0" applyNumberFormat="1" applyFont="1" applyAlignment="1">
      <alignment vertical="center"/>
    </xf>
    <xf numFmtId="40" fontId="47" fillId="0" borderId="16" xfId="61" applyNumberFormat="1" applyFont="1" applyFill="1" applyBorder="1">
      <alignment/>
      <protection/>
    </xf>
    <xf numFmtId="40" fontId="47" fillId="0" borderId="16" xfId="0" applyNumberFormat="1" applyFont="1" applyBorder="1" applyAlignment="1">
      <alignment vertical="center"/>
    </xf>
    <xf numFmtId="40" fontId="47" fillId="0" borderId="53" xfId="49" applyNumberFormat="1" applyFont="1" applyFill="1" applyBorder="1" applyAlignment="1">
      <alignment horizontal="right" vertical="center"/>
    </xf>
    <xf numFmtId="40" fontId="47" fillId="0" borderId="18" xfId="0" applyNumberFormat="1" applyFont="1" applyBorder="1" applyAlignment="1">
      <alignment horizontal="right" vertical="center"/>
    </xf>
    <xf numFmtId="40" fontId="47" fillId="0" borderId="49" xfId="49" applyNumberFormat="1" applyFont="1" applyFill="1" applyBorder="1" applyAlignment="1">
      <alignment vertical="center"/>
    </xf>
    <xf numFmtId="40" fontId="47" fillId="0" borderId="24" xfId="0" applyNumberFormat="1" applyFont="1" applyFill="1" applyBorder="1" applyAlignment="1">
      <alignment vertical="center"/>
    </xf>
    <xf numFmtId="40" fontId="47" fillId="0" borderId="48" xfId="49" applyNumberFormat="1" applyFont="1" applyFill="1" applyBorder="1" applyAlignment="1">
      <alignment vertical="center"/>
    </xf>
    <xf numFmtId="40" fontId="47" fillId="0" borderId="25" xfId="0" applyNumberFormat="1" applyFont="1" applyFill="1" applyBorder="1" applyAlignment="1">
      <alignment vertical="center"/>
    </xf>
    <xf numFmtId="40" fontId="47" fillId="0" borderId="52" xfId="0" applyNumberFormat="1" applyFont="1" applyFill="1" applyBorder="1" applyAlignment="1">
      <alignment vertical="center"/>
    </xf>
    <xf numFmtId="40" fontId="47" fillId="0" borderId="27" xfId="0" applyNumberFormat="1" applyFont="1" applyFill="1" applyBorder="1" applyAlignment="1">
      <alignment vertical="center"/>
    </xf>
    <xf numFmtId="40" fontId="47" fillId="0" borderId="49" xfId="0" applyNumberFormat="1" applyFont="1" applyBorder="1" applyAlignment="1">
      <alignment vertical="center"/>
    </xf>
    <xf numFmtId="40" fontId="47" fillId="0" borderId="48" xfId="0" applyNumberFormat="1" applyFont="1" applyFill="1" applyBorder="1" applyAlignment="1">
      <alignment vertical="center"/>
    </xf>
    <xf numFmtId="40" fontId="47" fillId="0" borderId="53" xfId="0" applyNumberFormat="1" applyFont="1" applyFill="1" applyBorder="1" applyAlignment="1">
      <alignment vertical="center"/>
    </xf>
    <xf numFmtId="40" fontId="47" fillId="0" borderId="18" xfId="0" applyNumberFormat="1" applyFont="1" applyFill="1" applyBorder="1" applyAlignment="1">
      <alignment vertical="center"/>
    </xf>
    <xf numFmtId="40" fontId="47" fillId="0" borderId="53" xfId="61" applyNumberFormat="1" applyFont="1" applyFill="1" applyBorder="1">
      <alignment/>
      <protection/>
    </xf>
    <xf numFmtId="40" fontId="47" fillId="0" borderId="0" xfId="0" applyNumberFormat="1" applyFont="1" applyFill="1" applyAlignment="1">
      <alignment vertical="center"/>
    </xf>
    <xf numFmtId="40" fontId="47" fillId="0" borderId="54" xfId="0" applyNumberFormat="1" applyFont="1" applyFill="1" applyBorder="1" applyAlignment="1">
      <alignment vertical="center"/>
    </xf>
    <xf numFmtId="40" fontId="47" fillId="0" borderId="55" xfId="0" applyNumberFormat="1" applyFont="1" applyFill="1" applyBorder="1" applyAlignment="1">
      <alignment vertical="center"/>
    </xf>
    <xf numFmtId="40" fontId="47" fillId="0" borderId="0" xfId="0" applyNumberFormat="1" applyFont="1" applyFill="1" applyBorder="1" applyAlignment="1">
      <alignment vertical="center"/>
    </xf>
    <xf numFmtId="40" fontId="47" fillId="0" borderId="54" xfId="0" applyNumberFormat="1" applyFont="1" applyFill="1" applyBorder="1" applyAlignment="1">
      <alignment horizontal="right" vertical="center"/>
    </xf>
    <xf numFmtId="177" fontId="47" fillId="0" borderId="25" xfId="61" applyNumberFormat="1" applyFont="1" applyFill="1" applyBorder="1">
      <alignment/>
      <protection/>
    </xf>
    <xf numFmtId="177" fontId="47" fillId="0" borderId="52" xfId="61" applyNumberFormat="1" applyFont="1" applyBorder="1" applyAlignment="1">
      <alignment horizontal="center" shrinkToFit="1"/>
      <protection/>
    </xf>
    <xf numFmtId="38" fontId="47" fillId="36" borderId="28" xfId="49" applyNumberFormat="1" applyFont="1" applyFill="1" applyBorder="1" applyAlignment="1">
      <alignment horizontal="right" vertical="center"/>
    </xf>
    <xf numFmtId="0" fontId="53" fillId="0" borderId="10" xfId="61" applyFont="1" applyFill="1" applyBorder="1" applyAlignment="1">
      <alignment horizontal="left" vertical="center"/>
      <protection/>
    </xf>
    <xf numFmtId="0" fontId="47" fillId="0" borderId="0" xfId="0" applyFont="1" applyBorder="1" applyAlignment="1">
      <alignment vertical="top" wrapText="1"/>
    </xf>
    <xf numFmtId="0" fontId="0" fillId="0" borderId="0" xfId="0" applyAlignment="1">
      <alignment vertical="top" wrapText="1"/>
    </xf>
    <xf numFmtId="38" fontId="53" fillId="0" borderId="0" xfId="0" applyNumberFormat="1" applyFont="1" applyFill="1" applyBorder="1" applyAlignment="1" quotePrefix="1">
      <alignment horizontal="right" vertical="center" wrapText="1"/>
    </xf>
    <xf numFmtId="38" fontId="53" fillId="0" borderId="0" xfId="0" applyNumberFormat="1" applyFont="1" applyFill="1" applyBorder="1" applyAlignment="1" quotePrefix="1">
      <alignment horizontal="right" vertical="center"/>
    </xf>
    <xf numFmtId="0" fontId="0" fillId="0" borderId="56" xfId="0" applyBorder="1" applyAlignment="1">
      <alignment horizontal="left" vertical="center" shrinkToFit="1"/>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0" fillId="0" borderId="59" xfId="0" applyBorder="1" applyAlignment="1">
      <alignment horizontal="left" vertical="center" shrinkToFit="1"/>
    </xf>
    <xf numFmtId="0" fontId="0" fillId="0" borderId="16" xfId="0" applyBorder="1" applyAlignment="1">
      <alignment horizontal="left" vertical="center" shrinkToFit="1"/>
    </xf>
    <xf numFmtId="0" fontId="0" fillId="0" borderId="60" xfId="0" applyBorder="1" applyAlignment="1">
      <alignment horizontal="left" vertical="center" shrinkToFit="1"/>
    </xf>
    <xf numFmtId="38" fontId="47" fillId="0" borderId="0" xfId="49" applyFont="1" applyFill="1" applyBorder="1" applyAlignment="1" quotePrefix="1">
      <alignment horizontal="right" vertical="center"/>
    </xf>
    <xf numFmtId="38" fontId="47" fillId="0" borderId="0" xfId="49" applyFont="1" applyFill="1" applyBorder="1" applyAlignment="1">
      <alignment horizontal="right" vertical="center"/>
    </xf>
    <xf numFmtId="0" fontId="47" fillId="0" borderId="0" xfId="0" applyFont="1" applyFill="1" applyBorder="1" applyAlignment="1">
      <alignment vertical="center"/>
    </xf>
    <xf numFmtId="0" fontId="47" fillId="0" borderId="0" xfId="0" applyFont="1" applyBorder="1" applyAlignment="1">
      <alignment vertical="center"/>
    </xf>
    <xf numFmtId="38" fontId="53" fillId="0" borderId="61" xfId="49" applyFont="1" applyFill="1" applyBorder="1" applyAlignment="1">
      <alignment horizontal="left" vertical="top" wrapText="1"/>
    </xf>
    <xf numFmtId="38" fontId="53" fillId="0" borderId="0" xfId="49" applyFont="1" applyFill="1" applyBorder="1" applyAlignment="1">
      <alignment horizontal="left" vertical="top" wrapText="1"/>
    </xf>
    <xf numFmtId="0" fontId="47" fillId="0" borderId="0" xfId="0" applyFont="1" applyFill="1" applyBorder="1" applyAlignment="1">
      <alignment horizontal="left" vertical="center" wrapText="1"/>
    </xf>
    <xf numFmtId="0" fontId="0" fillId="0" borderId="0" xfId="0" applyAlignment="1">
      <alignment horizontal="left" vertical="center"/>
    </xf>
    <xf numFmtId="0" fontId="50" fillId="0" borderId="47" xfId="0" applyFont="1" applyFill="1" applyBorder="1" applyAlignment="1">
      <alignment horizontal="left" vertical="center" wrapText="1"/>
    </xf>
    <xf numFmtId="0" fontId="50" fillId="0" borderId="18" xfId="0" applyFont="1" applyFill="1" applyBorder="1" applyAlignment="1">
      <alignment horizontal="left" vertical="center" wrapText="1"/>
    </xf>
    <xf numFmtId="40" fontId="55" fillId="0" borderId="17" xfId="61" applyNumberFormat="1" applyFont="1" applyFill="1" applyBorder="1" applyAlignment="1">
      <alignment horizontal="center" wrapText="1" shrinkToFit="1"/>
      <protection/>
    </xf>
    <xf numFmtId="40" fontId="55" fillId="0" borderId="18" xfId="61" applyNumberFormat="1" applyFont="1" applyFill="1" applyBorder="1" applyAlignment="1">
      <alignment horizontal="center" wrapText="1" shrinkToFit="1"/>
      <protection/>
    </xf>
    <xf numFmtId="0" fontId="55" fillId="0" borderId="17" xfId="61" applyFont="1" applyFill="1" applyBorder="1" applyAlignment="1">
      <alignment horizontal="center" wrapText="1" shrinkToFit="1"/>
      <protection/>
    </xf>
    <xf numFmtId="0" fontId="55" fillId="0" borderId="18" xfId="61" applyFont="1" applyFill="1" applyBorder="1" applyAlignment="1">
      <alignment horizont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4年TKC総合予算"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257175</xdr:colOff>
      <xdr:row>19</xdr:row>
      <xdr:rowOff>0</xdr:rowOff>
    </xdr:from>
    <xdr:ext cx="161925" cy="276225"/>
    <xdr:sp fLocksText="0">
      <xdr:nvSpPr>
        <xdr:cNvPr id="1" name="テキスト ボックス 1"/>
        <xdr:cNvSpPr txBox="1">
          <a:spLocks noChangeArrowheads="1"/>
        </xdr:cNvSpPr>
      </xdr:nvSpPr>
      <xdr:spPr>
        <a:xfrm>
          <a:off x="8534400" y="35623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257175</xdr:colOff>
      <xdr:row>19</xdr:row>
      <xdr:rowOff>0</xdr:rowOff>
    </xdr:from>
    <xdr:ext cx="161925" cy="276225"/>
    <xdr:sp fLocksText="0">
      <xdr:nvSpPr>
        <xdr:cNvPr id="2" name="テキスト ボックス 2"/>
        <xdr:cNvSpPr txBox="1">
          <a:spLocks noChangeArrowheads="1"/>
        </xdr:cNvSpPr>
      </xdr:nvSpPr>
      <xdr:spPr>
        <a:xfrm>
          <a:off x="8534400" y="35623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6</xdr:col>
      <xdr:colOff>104775</xdr:colOff>
      <xdr:row>3</xdr:row>
      <xdr:rowOff>47625</xdr:rowOff>
    </xdr:from>
    <xdr:to>
      <xdr:col>6</xdr:col>
      <xdr:colOff>581025</xdr:colOff>
      <xdr:row>3</xdr:row>
      <xdr:rowOff>171450</xdr:rowOff>
    </xdr:to>
    <xdr:sp>
      <xdr:nvSpPr>
        <xdr:cNvPr id="3" name="左矢印 3"/>
        <xdr:cNvSpPr>
          <a:spLocks/>
        </xdr:cNvSpPr>
      </xdr:nvSpPr>
      <xdr:spPr>
        <a:xfrm>
          <a:off x="7677150" y="590550"/>
          <a:ext cx="476250" cy="123825"/>
        </a:xfrm>
        <a:prstGeom prst="leftArrow">
          <a:avLst>
            <a:gd name="adj" fmla="val -3823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17</xdr:row>
      <xdr:rowOff>0</xdr:rowOff>
    </xdr:from>
    <xdr:ext cx="161925" cy="266700"/>
    <xdr:sp fLocksText="0">
      <xdr:nvSpPr>
        <xdr:cNvPr id="1" name="テキスト ボックス 1"/>
        <xdr:cNvSpPr txBox="1">
          <a:spLocks noChangeArrowheads="1"/>
        </xdr:cNvSpPr>
      </xdr:nvSpPr>
      <xdr:spPr>
        <a:xfrm>
          <a:off x="7886700" y="46958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257175</xdr:colOff>
      <xdr:row>22</xdr:row>
      <xdr:rowOff>0</xdr:rowOff>
    </xdr:from>
    <xdr:ext cx="161925" cy="266700"/>
    <xdr:sp fLocksText="0">
      <xdr:nvSpPr>
        <xdr:cNvPr id="2" name="テキスト ボックス 2"/>
        <xdr:cNvSpPr txBox="1">
          <a:spLocks noChangeArrowheads="1"/>
        </xdr:cNvSpPr>
      </xdr:nvSpPr>
      <xdr:spPr>
        <a:xfrm>
          <a:off x="7886700" y="6076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stat.go.jp/SG1/estat/eStatTopPortal.do"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A1">
      <selection activeCell="A1" sqref="A1"/>
    </sheetView>
  </sheetViews>
  <sheetFormatPr defaultColWidth="9.140625" defaultRowHeight="15"/>
  <cols>
    <col min="1" max="1" width="2.7109375" style="0" customWidth="1"/>
    <col min="2" max="2" width="38.28125" style="0" customWidth="1"/>
    <col min="3" max="3" width="40.00390625" style="0" customWidth="1"/>
    <col min="4" max="4" width="4.00390625" style="0" customWidth="1"/>
    <col min="5" max="5" width="11.7109375" style="0" customWidth="1"/>
    <col min="6" max="12" width="10.57421875" style="0" customWidth="1"/>
    <col min="13" max="13" width="9.421875" style="0" bestFit="1" customWidth="1"/>
    <col min="14" max="14" width="9.140625" style="0" bestFit="1" customWidth="1"/>
    <col min="15" max="15" width="9.28125" style="0" customWidth="1"/>
    <col min="16" max="16" width="10.28125" style="0" bestFit="1" customWidth="1"/>
    <col min="17" max="21" width="9.140625" style="0" bestFit="1" customWidth="1"/>
  </cols>
  <sheetData>
    <row r="1" spans="1:23" ht="27" customHeight="1">
      <c r="A1" s="22"/>
      <c r="B1" s="4"/>
      <c r="C1" s="145"/>
      <c r="D1" s="5"/>
      <c r="E1" s="59"/>
      <c r="F1" s="7"/>
      <c r="G1" s="333" t="s">
        <v>200</v>
      </c>
      <c r="H1" s="334"/>
      <c r="I1" s="6"/>
      <c r="J1" s="6"/>
      <c r="K1" s="6"/>
      <c r="L1" s="22"/>
      <c r="M1" s="22"/>
      <c r="N1" s="22"/>
      <c r="O1" s="22"/>
      <c r="P1" s="23"/>
      <c r="Q1" s="23"/>
      <c r="R1" s="23"/>
      <c r="S1" s="23"/>
      <c r="T1" s="23"/>
      <c r="U1" s="23"/>
      <c r="V1" s="23"/>
      <c r="W1" s="23"/>
    </row>
    <row r="2" spans="1:23" ht="18.75">
      <c r="A2" s="74" t="s">
        <v>199</v>
      </c>
      <c r="B2" s="217"/>
      <c r="C2" s="146"/>
      <c r="D2" s="24"/>
      <c r="E2" s="60"/>
      <c r="F2" s="29"/>
      <c r="G2" s="29"/>
      <c r="H2" s="29"/>
      <c r="I2" s="29"/>
      <c r="J2" s="29"/>
      <c r="K2" s="29"/>
      <c r="L2" s="29"/>
      <c r="M2" s="29"/>
      <c r="N2" s="29"/>
      <c r="O2" s="29"/>
      <c r="P2" s="29"/>
      <c r="Q2" s="29"/>
      <c r="R2" s="29"/>
      <c r="S2" s="29"/>
      <c r="T2" s="29"/>
      <c r="U2" s="29"/>
      <c r="V2" s="29"/>
      <c r="W2" s="29"/>
    </row>
    <row r="3" spans="1:23" ht="38.25" customHeight="1">
      <c r="A3" s="74"/>
      <c r="B3" s="217"/>
      <c r="C3" s="146"/>
      <c r="D3" s="24"/>
      <c r="E3" s="60"/>
      <c r="F3" s="29"/>
      <c r="G3" s="29"/>
      <c r="H3" s="29"/>
      <c r="I3" s="29"/>
      <c r="J3" s="29"/>
      <c r="K3" s="29"/>
      <c r="L3" s="29"/>
      <c r="M3" s="29"/>
      <c r="N3" s="29"/>
      <c r="O3" s="29"/>
      <c r="P3" s="29"/>
      <c r="Q3" s="29"/>
      <c r="R3" s="29"/>
      <c r="S3" s="29"/>
      <c r="T3" s="29"/>
      <c r="U3" s="29"/>
      <c r="V3" s="29"/>
      <c r="W3" s="29"/>
    </row>
    <row r="4" spans="1:23" ht="140.25" customHeight="1">
      <c r="A4" s="1"/>
      <c r="B4" s="331" t="s">
        <v>169</v>
      </c>
      <c r="C4" s="332"/>
      <c r="D4" s="332"/>
      <c r="E4" s="332"/>
      <c r="F4" s="332"/>
      <c r="G4" s="332"/>
      <c r="H4" s="332"/>
      <c r="I4" s="213"/>
      <c r="J4" s="213"/>
      <c r="K4" s="213"/>
      <c r="L4" s="213"/>
      <c r="M4" s="213"/>
      <c r="N4" s="213"/>
      <c r="O4" s="213"/>
      <c r="P4" s="213"/>
      <c r="Q4" s="213"/>
      <c r="R4" s="213"/>
      <c r="S4" s="213"/>
      <c r="T4" s="213"/>
      <c r="U4" s="213"/>
      <c r="V4" s="213"/>
      <c r="W4" s="213"/>
    </row>
    <row r="5" ht="57" customHeight="1">
      <c r="B5" s="246" t="s">
        <v>148</v>
      </c>
    </row>
    <row r="6" ht="40.5" customHeight="1">
      <c r="B6" s="246" t="s">
        <v>149</v>
      </c>
    </row>
    <row r="7" ht="27.75" customHeight="1">
      <c r="B7" s="246" t="s">
        <v>173</v>
      </c>
    </row>
    <row r="8" ht="27.75" customHeight="1">
      <c r="B8" s="246" t="s">
        <v>172</v>
      </c>
    </row>
    <row r="9" ht="27.75" customHeight="1">
      <c r="B9" s="246" t="s">
        <v>171</v>
      </c>
    </row>
    <row r="10" ht="51.75" customHeight="1">
      <c r="B10" s="246" t="s">
        <v>150</v>
      </c>
    </row>
    <row r="11" ht="27" customHeight="1">
      <c r="B11" s="246" t="s">
        <v>170</v>
      </c>
    </row>
  </sheetData>
  <sheetProtection/>
  <mergeCells count="2">
    <mergeCell ref="B4:H4"/>
    <mergeCell ref="G1:H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view="pageBreakPreview" zoomScaleNormal="39" zoomScaleSheetLayoutView="100" zoomScalePageLayoutView="0" workbookViewId="0" topLeftCell="A1">
      <selection activeCell="A1" sqref="A1"/>
    </sheetView>
  </sheetViews>
  <sheetFormatPr defaultColWidth="9.140625" defaultRowHeight="15"/>
  <cols>
    <col min="1" max="1" width="1.8515625" style="0" customWidth="1"/>
    <col min="2" max="2" width="3.8515625" style="0" customWidth="1"/>
    <col min="3" max="3" width="16.57421875" style="0" customWidth="1"/>
    <col min="4" max="4" width="10.00390625" style="0" customWidth="1"/>
    <col min="5" max="5" width="10.421875" style="0" customWidth="1"/>
    <col min="6" max="6" width="21.421875" style="0" customWidth="1"/>
    <col min="7" max="7" width="18.140625" style="0" customWidth="1"/>
    <col min="8" max="8" width="19.28125" style="0" customWidth="1"/>
    <col min="9" max="12" width="20.57421875" style="0" customWidth="1"/>
    <col min="13" max="13" width="14.00390625" style="0" customWidth="1"/>
    <col min="14" max="14" width="12.421875" style="0" customWidth="1"/>
    <col min="15" max="15" width="6.7109375" style="0" customWidth="1"/>
  </cols>
  <sheetData>
    <row r="1" spans="2:14" ht="13.5">
      <c r="B1" t="s">
        <v>176</v>
      </c>
      <c r="N1" s="225" t="s">
        <v>177</v>
      </c>
    </row>
    <row r="2" ht="14.25" thickBot="1"/>
    <row r="3" spans="2:14" s="181" customFormat="1" ht="31.5" customHeight="1" thickBot="1">
      <c r="B3" s="177" t="s">
        <v>113</v>
      </c>
      <c r="C3" s="178" t="s">
        <v>114</v>
      </c>
      <c r="D3" s="178" t="s">
        <v>115</v>
      </c>
      <c r="E3" s="178" t="s">
        <v>116</v>
      </c>
      <c r="F3" s="204" t="s">
        <v>174</v>
      </c>
      <c r="G3" s="178" t="s">
        <v>175</v>
      </c>
      <c r="H3" s="178" t="s">
        <v>126</v>
      </c>
      <c r="I3" s="178" t="s">
        <v>117</v>
      </c>
      <c r="J3" s="178" t="s">
        <v>118</v>
      </c>
      <c r="K3" s="178" t="s">
        <v>119</v>
      </c>
      <c r="L3" s="204" t="s">
        <v>120</v>
      </c>
      <c r="M3" s="179" t="s">
        <v>142</v>
      </c>
      <c r="N3" s="180" t="s">
        <v>0</v>
      </c>
    </row>
    <row r="4" spans="2:14" s="181" customFormat="1" ht="18" customHeight="1">
      <c r="B4" s="335" t="s">
        <v>143</v>
      </c>
      <c r="C4" s="336"/>
      <c r="D4" s="336"/>
      <c r="E4" s="336"/>
      <c r="F4" s="336"/>
      <c r="G4" s="336"/>
      <c r="H4" s="336"/>
      <c r="I4" s="336"/>
      <c r="J4" s="336"/>
      <c r="K4" s="336"/>
      <c r="L4" s="336"/>
      <c r="M4" s="336"/>
      <c r="N4" s="337"/>
    </row>
    <row r="5" spans="2:14" ht="18" customHeight="1">
      <c r="B5" s="238"/>
      <c r="C5" s="228"/>
      <c r="D5" s="228"/>
      <c r="E5" s="228"/>
      <c r="F5" s="229"/>
      <c r="G5" s="228"/>
      <c r="H5" s="228"/>
      <c r="I5" s="228"/>
      <c r="J5" s="183">
        <f aca="true" t="shared" si="0" ref="J5:J14">+H5*G5</f>
        <v>0</v>
      </c>
      <c r="K5" s="183">
        <f aca="true" t="shared" si="1" ref="K5:K14">+I5*G5</f>
        <v>0</v>
      </c>
      <c r="L5" s="229"/>
      <c r="M5" s="182" t="e">
        <f aca="true" t="shared" si="2" ref="M5:M14">+(J5+K5)*12/F5</f>
        <v>#DIV/0!</v>
      </c>
      <c r="N5" s="184"/>
    </row>
    <row r="6" spans="2:14" ht="18" customHeight="1">
      <c r="B6" s="237"/>
      <c r="C6" s="230"/>
      <c r="D6" s="230"/>
      <c r="E6" s="230"/>
      <c r="F6" s="203"/>
      <c r="G6" s="230"/>
      <c r="H6" s="230"/>
      <c r="I6" s="230"/>
      <c r="J6" s="186">
        <f t="shared" si="0"/>
        <v>0</v>
      </c>
      <c r="K6" s="186">
        <f t="shared" si="1"/>
        <v>0</v>
      </c>
      <c r="L6" s="203"/>
      <c r="M6" s="185" t="e">
        <f t="shared" si="2"/>
        <v>#DIV/0!</v>
      </c>
      <c r="N6" s="187"/>
    </row>
    <row r="7" spans="2:14" ht="18" customHeight="1">
      <c r="B7" s="237"/>
      <c r="C7" s="230"/>
      <c r="D7" s="230"/>
      <c r="E7" s="230"/>
      <c r="F7" s="203"/>
      <c r="G7" s="230"/>
      <c r="H7" s="230"/>
      <c r="I7" s="230"/>
      <c r="J7" s="186">
        <f t="shared" si="0"/>
        <v>0</v>
      </c>
      <c r="K7" s="186">
        <f t="shared" si="1"/>
        <v>0</v>
      </c>
      <c r="L7" s="203"/>
      <c r="M7" s="185" t="e">
        <f t="shared" si="2"/>
        <v>#DIV/0!</v>
      </c>
      <c r="N7" s="187"/>
    </row>
    <row r="8" spans="2:14" ht="18" customHeight="1">
      <c r="B8" s="237"/>
      <c r="C8" s="230"/>
      <c r="D8" s="230"/>
      <c r="E8" s="230"/>
      <c r="F8" s="203"/>
      <c r="G8" s="230"/>
      <c r="H8" s="230"/>
      <c r="I8" s="230"/>
      <c r="J8" s="186">
        <f t="shared" si="0"/>
        <v>0</v>
      </c>
      <c r="K8" s="186">
        <f t="shared" si="1"/>
        <v>0</v>
      </c>
      <c r="L8" s="203"/>
      <c r="M8" s="185" t="e">
        <f t="shared" si="2"/>
        <v>#DIV/0!</v>
      </c>
      <c r="N8" s="187"/>
    </row>
    <row r="9" spans="2:14" ht="18" customHeight="1">
      <c r="B9" s="237"/>
      <c r="C9" s="230"/>
      <c r="D9" s="230"/>
      <c r="E9" s="230"/>
      <c r="F9" s="203"/>
      <c r="G9" s="230"/>
      <c r="H9" s="230"/>
      <c r="I9" s="230"/>
      <c r="J9" s="186">
        <f t="shared" si="0"/>
        <v>0</v>
      </c>
      <c r="K9" s="186">
        <f t="shared" si="1"/>
        <v>0</v>
      </c>
      <c r="L9" s="203"/>
      <c r="M9" s="185" t="e">
        <f t="shared" si="2"/>
        <v>#DIV/0!</v>
      </c>
      <c r="N9" s="187"/>
    </row>
    <row r="10" spans="2:14" ht="18" customHeight="1">
      <c r="B10" s="237"/>
      <c r="C10" s="230"/>
      <c r="D10" s="230"/>
      <c r="E10" s="230"/>
      <c r="F10" s="203"/>
      <c r="G10" s="230"/>
      <c r="H10" s="230"/>
      <c r="I10" s="230"/>
      <c r="J10" s="186">
        <f t="shared" si="0"/>
        <v>0</v>
      </c>
      <c r="K10" s="186">
        <f t="shared" si="1"/>
        <v>0</v>
      </c>
      <c r="L10" s="203"/>
      <c r="M10" s="185" t="e">
        <f t="shared" si="2"/>
        <v>#DIV/0!</v>
      </c>
      <c r="N10" s="187"/>
    </row>
    <row r="11" spans="2:14" ht="18" customHeight="1">
      <c r="B11" s="237"/>
      <c r="C11" s="230"/>
      <c r="D11" s="230"/>
      <c r="E11" s="230"/>
      <c r="F11" s="203"/>
      <c r="G11" s="230"/>
      <c r="H11" s="230"/>
      <c r="I11" s="230"/>
      <c r="J11" s="186">
        <f t="shared" si="0"/>
        <v>0</v>
      </c>
      <c r="K11" s="186">
        <f t="shared" si="1"/>
        <v>0</v>
      </c>
      <c r="L11" s="203"/>
      <c r="M11" s="185" t="e">
        <f t="shared" si="2"/>
        <v>#DIV/0!</v>
      </c>
      <c r="N11" s="187"/>
    </row>
    <row r="12" spans="2:14" ht="18" customHeight="1">
      <c r="B12" s="237"/>
      <c r="C12" s="230"/>
      <c r="D12" s="230"/>
      <c r="E12" s="230"/>
      <c r="F12" s="203"/>
      <c r="G12" s="230"/>
      <c r="H12" s="230"/>
      <c r="I12" s="230"/>
      <c r="J12" s="186">
        <f t="shared" si="0"/>
        <v>0</v>
      </c>
      <c r="K12" s="186">
        <f t="shared" si="1"/>
        <v>0</v>
      </c>
      <c r="L12" s="203"/>
      <c r="M12" s="185" t="e">
        <f t="shared" si="2"/>
        <v>#DIV/0!</v>
      </c>
      <c r="N12" s="187"/>
    </row>
    <row r="13" spans="2:14" ht="18" customHeight="1">
      <c r="B13" s="237"/>
      <c r="C13" s="230"/>
      <c r="D13" s="230"/>
      <c r="E13" s="230"/>
      <c r="F13" s="203"/>
      <c r="G13" s="230"/>
      <c r="H13" s="230"/>
      <c r="I13" s="230"/>
      <c r="J13" s="186">
        <f t="shared" si="0"/>
        <v>0</v>
      </c>
      <c r="K13" s="186">
        <f t="shared" si="1"/>
        <v>0</v>
      </c>
      <c r="L13" s="203"/>
      <c r="M13" s="185" t="e">
        <f t="shared" si="2"/>
        <v>#DIV/0!</v>
      </c>
      <c r="N13" s="187"/>
    </row>
    <row r="14" spans="2:14" ht="18" customHeight="1">
      <c r="B14" s="237"/>
      <c r="C14" s="230"/>
      <c r="D14" s="230"/>
      <c r="E14" s="230"/>
      <c r="F14" s="203"/>
      <c r="G14" s="230"/>
      <c r="H14" s="230"/>
      <c r="I14" s="230"/>
      <c r="J14" s="186">
        <f t="shared" si="0"/>
        <v>0</v>
      </c>
      <c r="K14" s="186">
        <f t="shared" si="1"/>
        <v>0</v>
      </c>
      <c r="L14" s="203"/>
      <c r="M14" s="185" t="e">
        <f t="shared" si="2"/>
        <v>#DIV/0!</v>
      </c>
      <c r="N14" s="187"/>
    </row>
    <row r="15" spans="2:14" s="181" customFormat="1" ht="18" customHeight="1">
      <c r="B15" s="338" t="s">
        <v>144</v>
      </c>
      <c r="C15" s="339"/>
      <c r="D15" s="339"/>
      <c r="E15" s="339"/>
      <c r="F15" s="339"/>
      <c r="G15" s="339"/>
      <c r="H15" s="339"/>
      <c r="I15" s="339"/>
      <c r="J15" s="339"/>
      <c r="K15" s="339"/>
      <c r="L15" s="339"/>
      <c r="M15" s="339"/>
      <c r="N15" s="340"/>
    </row>
    <row r="16" spans="2:14" ht="18" customHeight="1">
      <c r="B16" s="237"/>
      <c r="C16" s="230"/>
      <c r="D16" s="230"/>
      <c r="E16" s="230"/>
      <c r="F16" s="203"/>
      <c r="G16" s="230"/>
      <c r="H16" s="230"/>
      <c r="I16" s="230"/>
      <c r="J16" s="186">
        <f>+H16*G16</f>
        <v>0</v>
      </c>
      <c r="K16" s="186">
        <f>+I16*G16</f>
        <v>0</v>
      </c>
      <c r="L16" s="203"/>
      <c r="M16" s="185" t="e">
        <f>+(J16+K16)*12/F16</f>
        <v>#DIV/0!</v>
      </c>
      <c r="N16" s="187"/>
    </row>
    <row r="17" spans="2:14" ht="18" customHeight="1">
      <c r="B17" s="237"/>
      <c r="C17" s="230"/>
      <c r="D17" s="230"/>
      <c r="E17" s="230"/>
      <c r="F17" s="203"/>
      <c r="G17" s="230"/>
      <c r="H17" s="230"/>
      <c r="I17" s="230"/>
      <c r="J17" s="186">
        <f aca="true" t="shared" si="3" ref="J17:J24">+H17*G17</f>
        <v>0</v>
      </c>
      <c r="K17" s="186">
        <f aca="true" t="shared" si="4" ref="K17:K24">+I17*G17</f>
        <v>0</v>
      </c>
      <c r="L17" s="203"/>
      <c r="M17" s="185" t="e">
        <f aca="true" t="shared" si="5" ref="M17:M24">+(J17+K17)*12/F17</f>
        <v>#DIV/0!</v>
      </c>
      <c r="N17" s="187"/>
    </row>
    <row r="18" spans="2:14" ht="18" customHeight="1">
      <c r="B18" s="237"/>
      <c r="C18" s="230"/>
      <c r="D18" s="230"/>
      <c r="E18" s="230"/>
      <c r="F18" s="203"/>
      <c r="G18" s="230"/>
      <c r="H18" s="230"/>
      <c r="I18" s="230"/>
      <c r="J18" s="186">
        <f t="shared" si="3"/>
        <v>0</v>
      </c>
      <c r="K18" s="186">
        <f t="shared" si="4"/>
        <v>0</v>
      </c>
      <c r="L18" s="203"/>
      <c r="M18" s="185" t="e">
        <f t="shared" si="5"/>
        <v>#DIV/0!</v>
      </c>
      <c r="N18" s="187"/>
    </row>
    <row r="19" spans="2:14" ht="18" customHeight="1">
      <c r="B19" s="237"/>
      <c r="C19" s="230"/>
      <c r="D19" s="230"/>
      <c r="E19" s="230"/>
      <c r="F19" s="203"/>
      <c r="G19" s="230"/>
      <c r="H19" s="230"/>
      <c r="I19" s="230"/>
      <c r="J19" s="186">
        <f t="shared" si="3"/>
        <v>0</v>
      </c>
      <c r="K19" s="186">
        <f t="shared" si="4"/>
        <v>0</v>
      </c>
      <c r="L19" s="203"/>
      <c r="M19" s="185" t="e">
        <f t="shared" si="5"/>
        <v>#DIV/0!</v>
      </c>
      <c r="N19" s="187"/>
    </row>
    <row r="20" spans="2:14" ht="18" customHeight="1">
      <c r="B20" s="237"/>
      <c r="C20" s="230"/>
      <c r="D20" s="230"/>
      <c r="E20" s="230"/>
      <c r="F20" s="203"/>
      <c r="G20" s="230"/>
      <c r="H20" s="230"/>
      <c r="I20" s="230"/>
      <c r="J20" s="186">
        <f t="shared" si="3"/>
        <v>0</v>
      </c>
      <c r="K20" s="186">
        <f t="shared" si="4"/>
        <v>0</v>
      </c>
      <c r="L20" s="203"/>
      <c r="M20" s="185" t="e">
        <f t="shared" si="5"/>
        <v>#DIV/0!</v>
      </c>
      <c r="N20" s="187"/>
    </row>
    <row r="21" spans="2:14" ht="18" customHeight="1">
      <c r="B21" s="237"/>
      <c r="C21" s="230"/>
      <c r="D21" s="230"/>
      <c r="E21" s="230"/>
      <c r="F21" s="203"/>
      <c r="G21" s="230"/>
      <c r="H21" s="230"/>
      <c r="I21" s="230"/>
      <c r="J21" s="186">
        <f t="shared" si="3"/>
        <v>0</v>
      </c>
      <c r="K21" s="186">
        <f t="shared" si="4"/>
        <v>0</v>
      </c>
      <c r="L21" s="203"/>
      <c r="M21" s="185" t="e">
        <f t="shared" si="5"/>
        <v>#DIV/0!</v>
      </c>
      <c r="N21" s="187"/>
    </row>
    <row r="22" spans="2:14" ht="18" customHeight="1">
      <c r="B22" s="237"/>
      <c r="C22" s="230"/>
      <c r="D22" s="230"/>
      <c r="E22" s="230"/>
      <c r="F22" s="203"/>
      <c r="G22" s="230"/>
      <c r="H22" s="230"/>
      <c r="I22" s="230"/>
      <c r="J22" s="186">
        <f t="shared" si="3"/>
        <v>0</v>
      </c>
      <c r="K22" s="186">
        <f t="shared" si="4"/>
        <v>0</v>
      </c>
      <c r="L22" s="203"/>
      <c r="M22" s="185" t="e">
        <f t="shared" si="5"/>
        <v>#DIV/0!</v>
      </c>
      <c r="N22" s="187"/>
    </row>
    <row r="23" spans="2:14" ht="18" customHeight="1">
      <c r="B23" s="237"/>
      <c r="C23" s="230"/>
      <c r="D23" s="230"/>
      <c r="E23" s="230"/>
      <c r="F23" s="203"/>
      <c r="G23" s="230"/>
      <c r="H23" s="230"/>
      <c r="I23" s="230"/>
      <c r="J23" s="186">
        <f t="shared" si="3"/>
        <v>0</v>
      </c>
      <c r="K23" s="186">
        <f t="shared" si="4"/>
        <v>0</v>
      </c>
      <c r="L23" s="203"/>
      <c r="M23" s="185" t="e">
        <f t="shared" si="5"/>
        <v>#DIV/0!</v>
      </c>
      <c r="N23" s="187"/>
    </row>
    <row r="24" spans="2:14" ht="18" customHeight="1">
      <c r="B24" s="237"/>
      <c r="C24" s="230"/>
      <c r="D24" s="230"/>
      <c r="E24" s="230"/>
      <c r="F24" s="203"/>
      <c r="G24" s="230"/>
      <c r="H24" s="230"/>
      <c r="I24" s="230"/>
      <c r="J24" s="186">
        <f t="shared" si="3"/>
        <v>0</v>
      </c>
      <c r="K24" s="186">
        <f t="shared" si="4"/>
        <v>0</v>
      </c>
      <c r="L24" s="203"/>
      <c r="M24" s="185" t="e">
        <f t="shared" si="5"/>
        <v>#DIV/0!</v>
      </c>
      <c r="N24" s="187"/>
    </row>
    <row r="25" spans="2:14" s="181" customFormat="1" ht="18" customHeight="1">
      <c r="B25" s="338" t="s">
        <v>145</v>
      </c>
      <c r="C25" s="339"/>
      <c r="D25" s="339"/>
      <c r="E25" s="339"/>
      <c r="F25" s="339"/>
      <c r="G25" s="339"/>
      <c r="H25" s="339"/>
      <c r="I25" s="339"/>
      <c r="J25" s="339"/>
      <c r="K25" s="339"/>
      <c r="L25" s="339"/>
      <c r="M25" s="339"/>
      <c r="N25" s="340"/>
    </row>
    <row r="26" spans="2:14" ht="18" customHeight="1">
      <c r="B26" s="237"/>
      <c r="C26" s="230"/>
      <c r="D26" s="230"/>
      <c r="E26" s="230"/>
      <c r="F26" s="203"/>
      <c r="G26" s="230"/>
      <c r="H26" s="230"/>
      <c r="I26" s="230"/>
      <c r="J26" s="186">
        <f>+H26*G26</f>
        <v>0</v>
      </c>
      <c r="K26" s="186">
        <f>+I26*G26</f>
        <v>0</v>
      </c>
      <c r="L26" s="203"/>
      <c r="M26" s="185" t="e">
        <f>+(J26+K26)*12/F26</f>
        <v>#DIV/0!</v>
      </c>
      <c r="N26" s="187"/>
    </row>
    <row r="27" spans="2:14" ht="18" customHeight="1">
      <c r="B27" s="237"/>
      <c r="C27" s="231"/>
      <c r="D27" s="231"/>
      <c r="E27" s="231"/>
      <c r="F27" s="232"/>
      <c r="G27" s="231"/>
      <c r="H27" s="231"/>
      <c r="I27" s="231"/>
      <c r="J27" s="189">
        <f>+H27*G27</f>
        <v>0</v>
      </c>
      <c r="K27" s="189">
        <f>+I27*G27</f>
        <v>0</v>
      </c>
      <c r="L27" s="232"/>
      <c r="M27" s="188" t="e">
        <f>+(J27+K27)*12/F27</f>
        <v>#DIV/0!</v>
      </c>
      <c r="N27" s="190"/>
    </row>
    <row r="28" spans="2:14" ht="18" customHeight="1" thickBot="1">
      <c r="B28" s="237"/>
      <c r="C28" s="231"/>
      <c r="D28" s="231"/>
      <c r="E28" s="231"/>
      <c r="F28" s="232"/>
      <c r="G28" s="231"/>
      <c r="H28" s="231"/>
      <c r="I28" s="231"/>
      <c r="J28" s="189">
        <f>+H28*G28</f>
        <v>0</v>
      </c>
      <c r="K28" s="189">
        <f>+I28*G28</f>
        <v>0</v>
      </c>
      <c r="L28" s="232"/>
      <c r="M28" s="188" t="e">
        <f>+(J28+K28)*12/F28</f>
        <v>#DIV/0!</v>
      </c>
      <c r="N28" s="190"/>
    </row>
    <row r="29" spans="2:14" ht="18" customHeight="1" thickBot="1">
      <c r="B29" s="191" t="s">
        <v>1</v>
      </c>
      <c r="C29" s="192"/>
      <c r="D29" s="192"/>
      <c r="E29" s="233"/>
      <c r="F29" s="194">
        <f>SUM(F5:F28)</f>
        <v>0</v>
      </c>
      <c r="G29" s="195">
        <f>SUM(G5:G28)</f>
        <v>0</v>
      </c>
      <c r="H29" s="193"/>
      <c r="I29" s="233"/>
      <c r="J29" s="194">
        <f>SUM(J5:J28)</f>
        <v>0</v>
      </c>
      <c r="K29" s="194">
        <f>SUM(K5:K28)</f>
        <v>0</v>
      </c>
      <c r="L29" s="194">
        <f>SUM(L5:L28)</f>
        <v>0</v>
      </c>
      <c r="M29" s="196" t="e">
        <f>+(J29+K29)*12/F29</f>
        <v>#DIV/0!</v>
      </c>
      <c r="N29" s="197"/>
    </row>
    <row r="30" spans="2:14" ht="18" customHeight="1" thickBot="1">
      <c r="B30" s="198"/>
      <c r="C30" s="199"/>
      <c r="D30" s="199"/>
      <c r="E30" s="207"/>
      <c r="F30" s="205" t="s">
        <v>122</v>
      </c>
      <c r="G30" s="224">
        <f>SUM(G5:G14)</f>
        <v>0</v>
      </c>
      <c r="H30" s="199"/>
      <c r="I30" s="199"/>
      <c r="J30" s="200" t="s">
        <v>121</v>
      </c>
      <c r="K30" s="206" t="s">
        <v>73</v>
      </c>
      <c r="L30" s="201"/>
      <c r="M30" s="198"/>
      <c r="N30" s="199"/>
    </row>
    <row r="31" spans="2:12" ht="18" customHeight="1" thickBot="1">
      <c r="B31" s="199"/>
      <c r="E31" s="207"/>
      <c r="F31" s="205" t="s">
        <v>123</v>
      </c>
      <c r="G31" s="224">
        <f>SUM(G16:G24)</f>
        <v>0</v>
      </c>
      <c r="J31" s="224">
        <f>J29*12</f>
        <v>0</v>
      </c>
      <c r="K31" s="224" t="e">
        <f>K29/G29</f>
        <v>#DIV/0!</v>
      </c>
      <c r="L31" s="202"/>
    </row>
    <row r="32" spans="2:11" ht="18" customHeight="1" thickBot="1">
      <c r="B32" s="199"/>
      <c r="E32" s="207"/>
      <c r="F32" s="205" t="s">
        <v>124</v>
      </c>
      <c r="G32" s="224">
        <f>SUM(G26:G28)</f>
        <v>0</v>
      </c>
      <c r="J32" s="201"/>
      <c r="K32" s="218" t="s">
        <v>134</v>
      </c>
    </row>
    <row r="33" spans="2:13" ht="18" customHeight="1" thickBot="1">
      <c r="B33" s="199"/>
      <c r="E33" s="199"/>
      <c r="F33" s="223" t="s">
        <v>135</v>
      </c>
      <c r="G33" s="224">
        <f>SUM(G30:G32)</f>
        <v>0</v>
      </c>
      <c r="K33" s="37" t="s">
        <v>33</v>
      </c>
      <c r="L33" s="220" t="e">
        <f>+J29/G33/10000</f>
        <v>#DIV/0!</v>
      </c>
      <c r="M33" t="s">
        <v>31</v>
      </c>
    </row>
    <row r="34" spans="2:14" ht="18" customHeight="1" thickBot="1">
      <c r="B34" s="199"/>
      <c r="E34" s="199"/>
      <c r="F34" s="223" t="s">
        <v>129</v>
      </c>
      <c r="G34" s="254"/>
      <c r="H34" t="s">
        <v>136</v>
      </c>
      <c r="J34" s="35"/>
      <c r="K34" s="37" t="s">
        <v>146</v>
      </c>
      <c r="L34">
        <f>+G33</f>
        <v>0</v>
      </c>
      <c r="M34" t="s">
        <v>19</v>
      </c>
      <c r="N34" s="33" t="s">
        <v>45</v>
      </c>
    </row>
    <row r="35" spans="2:14" ht="18" customHeight="1">
      <c r="B35" s="199"/>
      <c r="J35" s="35"/>
      <c r="K35" s="37" t="s">
        <v>26</v>
      </c>
      <c r="L35">
        <f>+G30</f>
        <v>0</v>
      </c>
      <c r="M35" t="s">
        <v>19</v>
      </c>
      <c r="N35" s="227">
        <v>0.75</v>
      </c>
    </row>
    <row r="36" spans="2:14" ht="18" customHeight="1">
      <c r="B36" t="s">
        <v>127</v>
      </c>
      <c r="J36" s="35"/>
      <c r="K36" s="37" t="s">
        <v>27</v>
      </c>
      <c r="L36" s="225">
        <f>+G31</f>
        <v>0</v>
      </c>
      <c r="M36" t="s">
        <v>19</v>
      </c>
      <c r="N36" s="227">
        <v>0.6666666666666666</v>
      </c>
    </row>
    <row r="37" spans="2:14" ht="18" customHeight="1">
      <c r="B37" t="s">
        <v>128</v>
      </c>
      <c r="J37" s="35"/>
      <c r="K37" s="31" t="s">
        <v>28</v>
      </c>
      <c r="L37" s="226">
        <f>+G32</f>
        <v>0</v>
      </c>
      <c r="M37" t="s">
        <v>19</v>
      </c>
      <c r="N37" s="227">
        <v>0.5</v>
      </c>
    </row>
    <row r="38" spans="2:14" ht="18" customHeight="1">
      <c r="B38" t="s">
        <v>178</v>
      </c>
      <c r="J38" s="219"/>
      <c r="K38" s="31" t="s">
        <v>147</v>
      </c>
      <c r="L38">
        <f>+G34</f>
        <v>0</v>
      </c>
      <c r="M38" t="s">
        <v>19</v>
      </c>
      <c r="N38" s="249" t="e">
        <f>(+N35*L35+N36*L36+N37*L37)/L34</f>
        <v>#DIV/0!</v>
      </c>
    </row>
    <row r="39" spans="2:14" ht="18" customHeight="1">
      <c r="B39" t="s">
        <v>179</v>
      </c>
      <c r="J39" s="35"/>
      <c r="K39" s="31" t="s">
        <v>138</v>
      </c>
      <c r="L39">
        <f>+L34+L38</f>
        <v>0</v>
      </c>
      <c r="M39" t="s">
        <v>19</v>
      </c>
      <c r="N39" s="249" t="e">
        <f>+N38</f>
        <v>#DIV/0!</v>
      </c>
    </row>
    <row r="40" spans="10:11" ht="14.25">
      <c r="J40" s="35"/>
      <c r="K40" s="239" t="s">
        <v>137</v>
      </c>
    </row>
    <row r="41" spans="1:13" ht="14.25">
      <c r="A41" s="199"/>
      <c r="J41" s="35"/>
      <c r="M41" s="33"/>
    </row>
    <row r="42" ht="13.5">
      <c r="A42" s="199"/>
    </row>
    <row r="43" ht="13.5">
      <c r="A43" s="199"/>
    </row>
    <row r="44" ht="13.5">
      <c r="A44" s="199"/>
    </row>
    <row r="45" ht="13.5">
      <c r="A45" s="199"/>
    </row>
    <row r="46" ht="13.5">
      <c r="A46" s="199"/>
    </row>
    <row r="47" ht="13.5">
      <c r="A47" s="199"/>
    </row>
    <row r="48" ht="13.5">
      <c r="A48" s="199"/>
    </row>
    <row r="49" spans="1:5" ht="14.25">
      <c r="A49" s="199"/>
      <c r="B49" s="35"/>
      <c r="C49" s="31"/>
      <c r="E49" s="33"/>
    </row>
    <row r="50" spans="1:5" ht="14.25">
      <c r="A50" s="199"/>
      <c r="B50" s="212"/>
      <c r="C50" s="31"/>
      <c r="D50" s="221"/>
      <c r="E50" s="42"/>
    </row>
    <row r="51" spans="1:5" ht="14.25">
      <c r="A51" s="199"/>
      <c r="B51" s="35"/>
      <c r="C51" s="31"/>
      <c r="D51" s="222"/>
      <c r="E51" s="42"/>
    </row>
  </sheetData>
  <sheetProtection/>
  <protectedRanges>
    <protectedRange sqref="J29:K29 J31:K31" name="範囲1"/>
    <protectedRange sqref="J34:J38 J40:J41 B49:B50" name="範囲1_2"/>
  </protectedRanges>
  <mergeCells count="3">
    <mergeCell ref="B4:N4"/>
    <mergeCell ref="B15:N15"/>
    <mergeCell ref="B25:N25"/>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B1:AC19"/>
  <sheetViews>
    <sheetView view="pageBreakPreview" zoomScaleNormal="25" zoomScaleSheetLayoutView="100" zoomScalePageLayoutView="0" workbookViewId="0" topLeftCell="A1">
      <selection activeCell="A1" sqref="A1"/>
    </sheetView>
  </sheetViews>
  <sheetFormatPr defaultColWidth="9.140625" defaultRowHeight="15"/>
  <cols>
    <col min="1" max="1" width="2.7109375" style="25" customWidth="1"/>
    <col min="2" max="2" width="38.28125" style="45" customWidth="1"/>
    <col min="3" max="3" width="46.28125" style="176" customWidth="1"/>
    <col min="4" max="4" width="4.00390625" style="30" customWidth="1"/>
    <col min="5" max="5" width="11.7109375" style="72" customWidth="1"/>
    <col min="6" max="12" width="10.57421875" style="30" customWidth="1"/>
    <col min="13" max="13" width="9.421875" style="25" bestFit="1" customWidth="1"/>
    <col min="14" max="14" width="9.140625" style="25" bestFit="1" customWidth="1"/>
    <col min="15" max="15" width="9.28125" style="25" customWidth="1"/>
    <col min="16" max="16" width="10.28125" style="25" bestFit="1" customWidth="1"/>
    <col min="17" max="21" width="9.140625" style="23" bestFit="1" customWidth="1"/>
    <col min="22" max="25" width="9.00390625" style="23" customWidth="1"/>
    <col min="26" max="26" width="9.00390625" style="25" customWidth="1"/>
    <col min="27" max="27" width="3.8515625" style="25" customWidth="1"/>
    <col min="28" max="16384" width="9.00390625" style="25" customWidth="1"/>
  </cols>
  <sheetData>
    <row r="1" spans="2:25" s="27" customFormat="1" ht="14.25">
      <c r="B1" s="34" t="s">
        <v>180</v>
      </c>
      <c r="C1" s="145"/>
      <c r="D1" s="5"/>
      <c r="E1" s="35"/>
      <c r="F1" s="5"/>
      <c r="J1" s="28"/>
      <c r="K1" s="226" t="s">
        <v>181</v>
      </c>
      <c r="L1" s="5"/>
      <c r="T1" s="209"/>
      <c r="U1" s="209"/>
      <c r="V1" s="210"/>
      <c r="W1" s="210"/>
      <c r="X1" s="210"/>
      <c r="Y1" s="210"/>
    </row>
    <row r="2" spans="2:25" s="27" customFormat="1" ht="14.25">
      <c r="B2" s="34"/>
      <c r="C2" s="145"/>
      <c r="D2" s="5"/>
      <c r="E2" s="35"/>
      <c r="F2" s="5"/>
      <c r="J2" s="28"/>
      <c r="K2" s="5"/>
      <c r="L2" s="5"/>
      <c r="T2" s="209"/>
      <c r="U2" s="209"/>
      <c r="V2" s="210"/>
      <c r="W2" s="210"/>
      <c r="X2" s="210"/>
      <c r="Y2" s="210"/>
    </row>
    <row r="3" spans="2:29" ht="14.25">
      <c r="B3" s="55" t="s">
        <v>2</v>
      </c>
      <c r="C3" s="148" t="s">
        <v>110</v>
      </c>
      <c r="D3" s="137"/>
      <c r="E3" s="60"/>
      <c r="F3" s="29"/>
      <c r="G3" s="275" t="s">
        <v>182</v>
      </c>
      <c r="H3" s="29"/>
      <c r="I3" s="29"/>
      <c r="J3" s="28"/>
      <c r="K3" s="5"/>
      <c r="L3" s="25"/>
      <c r="Z3" s="23"/>
      <c r="AA3" s="23"/>
      <c r="AB3" s="23"/>
      <c r="AC3" s="23"/>
    </row>
    <row r="4" spans="2:28" ht="14.25">
      <c r="B4" s="32" t="s">
        <v>130</v>
      </c>
      <c r="C4" s="149" t="s">
        <v>152</v>
      </c>
      <c r="D4" s="138"/>
      <c r="E4" s="21"/>
      <c r="F4" s="36" t="s">
        <v>20</v>
      </c>
      <c r="G4" s="37"/>
      <c r="H4" s="38">
        <f>152600*3.306/8011</f>
        <v>62.97535888153789</v>
      </c>
      <c r="I4" s="39" t="s">
        <v>38</v>
      </c>
      <c r="J4" s="40" t="s">
        <v>39</v>
      </c>
      <c r="K4" s="41" t="s">
        <v>43</v>
      </c>
      <c r="L4" s="29"/>
      <c r="P4" s="23"/>
      <c r="T4" s="27"/>
      <c r="U4" s="27"/>
      <c r="V4" s="27"/>
      <c r="W4" s="27"/>
      <c r="X4" s="27"/>
      <c r="Y4" s="27"/>
      <c r="Z4" s="42"/>
      <c r="AA4" s="42"/>
      <c r="AB4" s="42"/>
    </row>
    <row r="5" spans="2:28" ht="14.25">
      <c r="B5" s="79" t="s">
        <v>57</v>
      </c>
      <c r="C5" s="150" t="s">
        <v>80</v>
      </c>
      <c r="D5" s="139"/>
      <c r="E5" s="80">
        <f>(+'入力シート①賃料収入、店舗面積'!$L$39)*E4</f>
        <v>0</v>
      </c>
      <c r="F5" s="82" t="s">
        <v>29</v>
      </c>
      <c r="G5" s="45"/>
      <c r="H5" s="38">
        <f>8500*3.306/489</f>
        <v>57.466257668711656</v>
      </c>
      <c r="I5" s="39" t="s">
        <v>38</v>
      </c>
      <c r="J5" s="40" t="s">
        <v>40</v>
      </c>
      <c r="K5" s="41" t="s">
        <v>43</v>
      </c>
      <c r="L5" s="29"/>
      <c r="T5" s="27"/>
      <c r="U5" s="209"/>
      <c r="V5" s="209"/>
      <c r="W5" s="210"/>
      <c r="X5" s="211"/>
      <c r="Y5" s="211"/>
      <c r="Z5" s="211"/>
      <c r="AA5" s="42"/>
      <c r="AB5" s="42"/>
    </row>
    <row r="6" spans="2:28" ht="14.25">
      <c r="B6" s="83" t="s">
        <v>58</v>
      </c>
      <c r="C6" s="151" t="s">
        <v>79</v>
      </c>
      <c r="D6" s="140"/>
      <c r="E6" s="81"/>
      <c r="F6" s="84" t="s">
        <v>29</v>
      </c>
      <c r="G6" s="33"/>
      <c r="H6" s="38">
        <f>546868*3.306/32643</f>
        <v>55.38539987133535</v>
      </c>
      <c r="I6" s="39" t="s">
        <v>38</v>
      </c>
      <c r="J6" s="40" t="s">
        <v>39</v>
      </c>
      <c r="K6" s="41" t="s">
        <v>44</v>
      </c>
      <c r="L6" s="29"/>
      <c r="T6" s="27"/>
      <c r="U6" s="341"/>
      <c r="V6" s="342"/>
      <c r="W6" s="343"/>
      <c r="X6" s="344"/>
      <c r="Y6" s="344"/>
      <c r="Z6" s="344"/>
      <c r="AA6" s="42"/>
      <c r="AB6" s="42"/>
    </row>
    <row r="7" spans="2:28" ht="14.25">
      <c r="B7" s="83" t="s">
        <v>59</v>
      </c>
      <c r="C7" s="151" t="s">
        <v>78</v>
      </c>
      <c r="D7" s="140">
        <v>0.1</v>
      </c>
      <c r="E7" s="85">
        <f>(E5+E6)*D7</f>
        <v>0</v>
      </c>
      <c r="F7" s="86" t="s">
        <v>29</v>
      </c>
      <c r="G7" s="43"/>
      <c r="H7" s="38" t="s">
        <v>151</v>
      </c>
      <c r="I7" s="39" t="s">
        <v>38</v>
      </c>
      <c r="J7" s="41" t="s">
        <v>40</v>
      </c>
      <c r="K7" s="41" t="s">
        <v>44</v>
      </c>
      <c r="L7" s="25"/>
      <c r="T7" s="27"/>
      <c r="U7" s="208"/>
      <c r="V7" s="209"/>
      <c r="W7" s="210"/>
      <c r="X7" s="211"/>
      <c r="Y7" s="211"/>
      <c r="Z7" s="211"/>
      <c r="AA7" s="42"/>
      <c r="AB7" s="42"/>
    </row>
    <row r="8" spans="2:28" ht="14.25">
      <c r="B8" s="87" t="s">
        <v>37</v>
      </c>
      <c r="C8" s="152"/>
      <c r="D8" s="141"/>
      <c r="E8" s="88">
        <f>SUM(E5:E7)</f>
        <v>0</v>
      </c>
      <c r="F8" s="89" t="s">
        <v>20</v>
      </c>
      <c r="G8" s="43"/>
      <c r="H8" s="38">
        <v>66.51780717488789</v>
      </c>
      <c r="I8" s="39" t="s">
        <v>38</v>
      </c>
      <c r="J8" s="40" t="s">
        <v>39</v>
      </c>
      <c r="K8" s="41" t="s">
        <v>41</v>
      </c>
      <c r="L8" s="25"/>
      <c r="T8" s="27"/>
      <c r="U8" s="208"/>
      <c r="V8" s="209"/>
      <c r="W8" s="210"/>
      <c r="X8" s="211"/>
      <c r="Y8" s="211"/>
      <c r="Z8" s="211"/>
      <c r="AA8" s="42"/>
      <c r="AB8" s="42"/>
    </row>
    <row r="9" spans="2:28" ht="14.25">
      <c r="B9" s="43"/>
      <c r="C9" s="153"/>
      <c r="D9" s="37"/>
      <c r="E9" s="247"/>
      <c r="F9" s="43"/>
      <c r="G9" s="43"/>
      <c r="H9" s="38">
        <v>31.993548387096773</v>
      </c>
      <c r="I9" s="39" t="s">
        <v>38</v>
      </c>
      <c r="J9" s="41" t="s">
        <v>40</v>
      </c>
      <c r="K9" s="41" t="s">
        <v>42</v>
      </c>
      <c r="L9" s="25"/>
      <c r="T9" s="27"/>
      <c r="U9" s="242"/>
      <c r="V9" s="243"/>
      <c r="W9" s="244"/>
      <c r="X9" s="245"/>
      <c r="Y9" s="245"/>
      <c r="Z9" s="245"/>
      <c r="AA9" s="42"/>
      <c r="AB9" s="42"/>
    </row>
    <row r="10" spans="2:28" ht="15" customHeight="1">
      <c r="B10" s="43"/>
      <c r="C10" s="153"/>
      <c r="D10" s="37"/>
      <c r="E10" s="247"/>
      <c r="F10" s="43"/>
      <c r="G10" s="248" t="s">
        <v>153</v>
      </c>
      <c r="H10" s="345" t="s">
        <v>183</v>
      </c>
      <c r="I10" s="345"/>
      <c r="J10" s="345"/>
      <c r="K10" s="345"/>
      <c r="L10" s="25"/>
      <c r="T10" s="27"/>
      <c r="U10" s="242"/>
      <c r="V10" s="243"/>
      <c r="W10" s="244"/>
      <c r="X10" s="245"/>
      <c r="Y10" s="245"/>
      <c r="Z10" s="245"/>
      <c r="AA10" s="42"/>
      <c r="AB10" s="42"/>
    </row>
    <row r="11" spans="2:28" ht="15" customHeight="1">
      <c r="B11" s="43"/>
      <c r="C11" s="153"/>
      <c r="D11" s="37"/>
      <c r="E11" s="247"/>
      <c r="F11" s="43"/>
      <c r="G11" s="43"/>
      <c r="H11" s="346"/>
      <c r="I11" s="346"/>
      <c r="J11" s="346"/>
      <c r="K11" s="346"/>
      <c r="L11" s="42"/>
      <c r="T11" s="27"/>
      <c r="U11" s="242"/>
      <c r="V11" s="243"/>
      <c r="W11" s="244"/>
      <c r="X11" s="245"/>
      <c r="Y11" s="245"/>
      <c r="Z11" s="245"/>
      <c r="AA11" s="42"/>
      <c r="AB11" s="42"/>
    </row>
    <row r="12" spans="2:28" ht="15" customHeight="1">
      <c r="B12" s="43"/>
      <c r="C12" s="153"/>
      <c r="D12" s="37"/>
      <c r="E12" s="247"/>
      <c r="F12" s="43"/>
      <c r="G12" s="43"/>
      <c r="H12" s="346"/>
      <c r="I12" s="346"/>
      <c r="J12" s="346"/>
      <c r="K12" s="346"/>
      <c r="L12" s="42"/>
      <c r="T12" s="27"/>
      <c r="U12" s="242"/>
      <c r="V12" s="243"/>
      <c r="W12" s="244"/>
      <c r="X12" s="245"/>
      <c r="Y12" s="245"/>
      <c r="Z12" s="245"/>
      <c r="AA12" s="42"/>
      <c r="AB12" s="42"/>
    </row>
    <row r="13" spans="2:28" ht="15" customHeight="1">
      <c r="B13" s="43"/>
      <c r="C13" s="153"/>
      <c r="D13" s="37"/>
      <c r="E13" s="247"/>
      <c r="F13" s="43"/>
      <c r="G13" s="43"/>
      <c r="H13" s="346"/>
      <c r="I13" s="346"/>
      <c r="J13" s="346"/>
      <c r="K13" s="346"/>
      <c r="L13" s="42"/>
      <c r="T13" s="27"/>
      <c r="U13" s="242"/>
      <c r="V13" s="243"/>
      <c r="W13" s="244"/>
      <c r="X13" s="245"/>
      <c r="Y13" s="245"/>
      <c r="Z13" s="245"/>
      <c r="AA13" s="42"/>
      <c r="AB13" s="42"/>
    </row>
    <row r="14" spans="2:28" ht="15" customHeight="1">
      <c r="B14" s="43"/>
      <c r="C14" s="153"/>
      <c r="D14" s="37"/>
      <c r="E14" s="247"/>
      <c r="F14" s="43"/>
      <c r="G14" s="43"/>
      <c r="H14" s="346"/>
      <c r="I14" s="346"/>
      <c r="J14" s="346"/>
      <c r="K14" s="346"/>
      <c r="L14" s="42"/>
      <c r="T14" s="27"/>
      <c r="U14" s="242"/>
      <c r="V14" s="243"/>
      <c r="W14" s="244"/>
      <c r="X14" s="245"/>
      <c r="Y14" s="245"/>
      <c r="Z14" s="245"/>
      <c r="AA14" s="42"/>
      <c r="AB14" s="42"/>
    </row>
    <row r="15" spans="2:28" ht="15" customHeight="1">
      <c r="B15" s="43"/>
      <c r="C15" s="153"/>
      <c r="D15" s="37"/>
      <c r="E15" s="247"/>
      <c r="F15" s="43"/>
      <c r="G15" s="43"/>
      <c r="H15" s="346"/>
      <c r="I15" s="346"/>
      <c r="J15" s="346"/>
      <c r="K15" s="346"/>
      <c r="L15" s="42"/>
      <c r="T15" s="27"/>
      <c r="U15" s="242"/>
      <c r="V15" s="243"/>
      <c r="W15" s="244"/>
      <c r="X15" s="245"/>
      <c r="Y15" s="245"/>
      <c r="Z15" s="245"/>
      <c r="AA15" s="42"/>
      <c r="AB15" s="42"/>
    </row>
    <row r="16" spans="2:28" ht="15" customHeight="1">
      <c r="B16" s="43"/>
      <c r="C16" s="153"/>
      <c r="D16" s="37"/>
      <c r="E16" s="247"/>
      <c r="F16" s="43"/>
      <c r="G16" s="43"/>
      <c r="H16" s="346"/>
      <c r="I16" s="346"/>
      <c r="J16" s="346"/>
      <c r="K16" s="346"/>
      <c r="L16" s="42"/>
      <c r="T16" s="27"/>
      <c r="U16" s="242"/>
      <c r="V16" s="243"/>
      <c r="W16" s="244"/>
      <c r="X16" s="245"/>
      <c r="Y16" s="245"/>
      <c r="Z16" s="245"/>
      <c r="AA16" s="42"/>
      <c r="AB16" s="42"/>
    </row>
    <row r="17" spans="2:28" ht="15" customHeight="1">
      <c r="B17" s="43"/>
      <c r="C17" s="153"/>
      <c r="D17" s="37"/>
      <c r="E17" s="247"/>
      <c r="F17" s="43"/>
      <c r="G17" s="43"/>
      <c r="H17" s="346"/>
      <c r="I17" s="346"/>
      <c r="J17" s="346"/>
      <c r="K17" s="346"/>
      <c r="L17" s="42"/>
      <c r="T17" s="27"/>
      <c r="U17" s="242"/>
      <c r="V17" s="243"/>
      <c r="W17" s="244"/>
      <c r="X17" s="245"/>
      <c r="Y17" s="245"/>
      <c r="Z17" s="245"/>
      <c r="AA17" s="42"/>
      <c r="AB17" s="42"/>
    </row>
    <row r="18" spans="2:28" ht="18" customHeight="1">
      <c r="B18" s="43"/>
      <c r="C18" s="153"/>
      <c r="D18" s="37"/>
      <c r="E18" s="247"/>
      <c r="F18" s="25"/>
      <c r="G18" s="43"/>
      <c r="H18" s="277" t="s">
        <v>184</v>
      </c>
      <c r="I18" s="276"/>
      <c r="J18" s="276"/>
      <c r="K18" s="276"/>
      <c r="L18" s="42"/>
      <c r="T18" s="27"/>
      <c r="U18" s="271"/>
      <c r="V18" s="272"/>
      <c r="W18" s="273"/>
      <c r="X18" s="274"/>
      <c r="Y18" s="274"/>
      <c r="Z18" s="274"/>
      <c r="AA18" s="42"/>
      <c r="AB18" s="42"/>
    </row>
    <row r="19" spans="2:25" ht="14.25">
      <c r="B19" s="43"/>
      <c r="C19" s="153"/>
      <c r="D19" s="37"/>
      <c r="E19" s="62"/>
      <c r="F19" s="37"/>
      <c r="G19" s="33"/>
      <c r="H19" s="243"/>
      <c r="I19" s="42"/>
      <c r="J19" s="42"/>
      <c r="K19" s="42"/>
      <c r="L19" s="42"/>
      <c r="P19" s="23"/>
      <c r="T19" s="208"/>
      <c r="U19" s="209"/>
      <c r="V19" s="210"/>
      <c r="W19" s="29"/>
      <c r="X19" s="29"/>
      <c r="Y19" s="29"/>
    </row>
  </sheetData>
  <sheetProtection/>
  <protectedRanges>
    <protectedRange sqref="E4 E6" name="範囲1"/>
  </protectedRanges>
  <mergeCells count="3">
    <mergeCell ref="U6:V6"/>
    <mergeCell ref="W6:Z6"/>
    <mergeCell ref="H10:K17"/>
  </mergeCells>
  <hyperlinks>
    <hyperlink ref="H18" r:id="rId1" display="http://www.e-stat.go.jp/SG1/estat/eStatTopPortal.do"/>
  </hyperlinks>
  <printOptions/>
  <pageMargins left="0.25" right="0.25" top="0.75" bottom="0.75" header="0.3" footer="0.3"/>
  <pageSetup fitToHeight="0" fitToWidth="1" horizontalDpi="600" verticalDpi="600" orientation="landscape" paperSize="9" scale="87"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selection activeCell="A1" sqref="A1"/>
    </sheetView>
  </sheetViews>
  <sheetFormatPr defaultColWidth="9.140625" defaultRowHeight="15"/>
  <cols>
    <col min="1" max="1" width="116.140625" style="0" customWidth="1"/>
    <col min="2" max="2" width="11.7109375" style="0" customWidth="1"/>
    <col min="3" max="3" width="10.57421875" style="0" customWidth="1"/>
  </cols>
  <sheetData>
    <row r="1" spans="1:3" ht="14.25">
      <c r="A1" s="34" t="s">
        <v>186</v>
      </c>
      <c r="C1" s="225" t="s">
        <v>185</v>
      </c>
    </row>
    <row r="3" ht="17.25" customHeight="1"/>
    <row r="4" spans="1:3" ht="33.75" customHeight="1">
      <c r="A4" s="330" t="s">
        <v>198</v>
      </c>
      <c r="B4" s="21"/>
      <c r="C4" s="36" t="s">
        <v>20</v>
      </c>
    </row>
    <row r="5" spans="1:3" ht="33.75" customHeight="1">
      <c r="A5" s="264"/>
      <c r="B5" s="35"/>
      <c r="C5" s="31"/>
    </row>
    <row r="6" spans="1:3" ht="33.75" customHeight="1">
      <c r="A6" s="258" t="s">
        <v>160</v>
      </c>
      <c r="B6" s="21"/>
      <c r="C6" s="36" t="s">
        <v>20</v>
      </c>
    </row>
    <row r="7" spans="1:3" ht="33.75" customHeight="1">
      <c r="A7" s="265"/>
      <c r="B7" s="35"/>
      <c r="C7" s="31"/>
    </row>
    <row r="8" spans="1:3" ht="33.75" customHeight="1">
      <c r="A8" s="266" t="s">
        <v>164</v>
      </c>
      <c r="B8" s="269">
        <v>0.7</v>
      </c>
      <c r="C8" s="36"/>
    </row>
    <row r="9" spans="1:3" ht="33.75" customHeight="1">
      <c r="A9" s="265"/>
      <c r="B9" s="35"/>
      <c r="C9" s="31"/>
    </row>
    <row r="10" spans="1:3" ht="33.75" customHeight="1">
      <c r="A10" s="258" t="s">
        <v>165</v>
      </c>
      <c r="B10" s="21">
        <v>34</v>
      </c>
      <c r="C10" s="36" t="s">
        <v>139</v>
      </c>
    </row>
    <row r="11" spans="1:3" ht="33.75" customHeight="1">
      <c r="A11" s="265"/>
      <c r="B11" s="35"/>
      <c r="C11" s="31"/>
    </row>
    <row r="12" spans="1:3" ht="33.75" customHeight="1">
      <c r="A12" s="258" t="s">
        <v>166</v>
      </c>
      <c r="B12" s="21">
        <v>10</v>
      </c>
      <c r="C12" s="36" t="s">
        <v>139</v>
      </c>
    </row>
    <row r="13" spans="1:3" ht="33.75" customHeight="1">
      <c r="A13" s="265"/>
      <c r="B13" s="35"/>
      <c r="C13" s="31"/>
    </row>
    <row r="14" spans="1:3" ht="33.75" customHeight="1">
      <c r="A14" s="236" t="s">
        <v>161</v>
      </c>
      <c r="B14" s="21"/>
      <c r="C14" s="36" t="s">
        <v>20</v>
      </c>
    </row>
    <row r="15" spans="1:3" ht="33.75" customHeight="1">
      <c r="A15" s="263"/>
      <c r="B15" s="35"/>
      <c r="C15" s="31"/>
    </row>
    <row r="16" spans="1:3" ht="33.75" customHeight="1">
      <c r="A16" s="236" t="s">
        <v>167</v>
      </c>
      <c r="B16" s="270">
        <v>0.03</v>
      </c>
      <c r="C16" s="36"/>
    </row>
    <row r="17" spans="1:3" ht="33.75" customHeight="1">
      <c r="A17" s="263"/>
      <c r="B17" s="35"/>
      <c r="C17" s="31"/>
    </row>
    <row r="18" spans="1:3" ht="33.75" customHeight="1">
      <c r="A18" s="258" t="s">
        <v>168</v>
      </c>
      <c r="B18" s="21">
        <v>10</v>
      </c>
      <c r="C18" s="36" t="s">
        <v>139</v>
      </c>
    </row>
  </sheetData>
  <sheetProtection/>
  <protectedRanges>
    <protectedRange sqref="B4:B18" name="範囲1_2"/>
  </protectedRanges>
  <dataValidations count="7">
    <dataValidation type="custom" allowBlank="1" showInputMessage="1" showErrorMessage="1" sqref="A3">
      <formula1>"≦500"</formula1>
    </dataValidation>
    <dataValidation type="list" allowBlank="1" showInputMessage="1" showErrorMessage="1" sqref="B8">
      <formula1>"0.7,0.8"</formula1>
    </dataValidation>
    <dataValidation type="list" allowBlank="1" showInputMessage="1" showErrorMessage="1" sqref="B10">
      <formula1>"34,50"</formula1>
    </dataValidation>
    <dataValidation type="list" allowBlank="1" showInputMessage="1" showErrorMessage="1" sqref="B12">
      <formula1>"10,15"</formula1>
    </dataValidation>
    <dataValidation type="list" allowBlank="1" showInputMessage="1" showErrorMessage="1" sqref="B16">
      <formula1>"0.02,0.03"</formula1>
    </dataValidation>
    <dataValidation type="list" allowBlank="1" showInputMessage="1" showErrorMessage="1" sqref="B4">
      <formula1>"50,250,500"</formula1>
    </dataValidation>
    <dataValidation type="list" allowBlank="1" showInputMessage="1" showErrorMessage="1" sqref="B18">
      <formula1>"5,10,15,20"</formula1>
    </dataValidation>
  </dataValidations>
  <printOptions/>
  <pageMargins left="0.7" right="0.7" top="0.75" bottom="0.75" header="0.3" footer="0.3"/>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B1:AA61"/>
  <sheetViews>
    <sheetView view="pageBreakPreview" zoomScaleNormal="25" zoomScaleSheetLayoutView="100" zoomScalePageLayoutView="0" workbookViewId="0" topLeftCell="A1">
      <selection activeCell="B1" sqref="B1"/>
    </sheetView>
  </sheetViews>
  <sheetFormatPr defaultColWidth="9.140625" defaultRowHeight="15"/>
  <cols>
    <col min="1" max="1" width="2.7109375" style="25" customWidth="1"/>
    <col min="2" max="2" width="38.28125" style="45" customWidth="1"/>
    <col min="3" max="3" width="40.00390625" style="176" customWidth="1"/>
    <col min="4" max="4" width="11.7109375" style="72" customWidth="1"/>
    <col min="5" max="11" width="10.8515625" style="30" customWidth="1"/>
    <col min="12" max="15" width="10.8515625" style="25" customWidth="1"/>
    <col min="16" max="24" width="10.8515625" style="23" customWidth="1"/>
    <col min="25" max="25" width="5.28125" style="23" customWidth="1"/>
    <col min="26" max="26" width="6.140625" style="25" customWidth="1"/>
    <col min="27" max="27" width="3.8515625" style="25" customWidth="1"/>
    <col min="28" max="16384" width="9.00390625" style="25" customWidth="1"/>
  </cols>
  <sheetData>
    <row r="1" spans="2:26" ht="21.75" customHeight="1">
      <c r="B1" s="217" t="s">
        <v>188</v>
      </c>
      <c r="C1" s="154"/>
      <c r="D1" s="35"/>
      <c r="E1" s="45"/>
      <c r="F1" s="33"/>
      <c r="G1" s="46"/>
      <c r="H1" s="33"/>
      <c r="I1" s="25"/>
      <c r="J1" s="25"/>
      <c r="K1" s="25"/>
      <c r="O1" s="23"/>
      <c r="S1" s="214"/>
      <c r="T1" s="215"/>
      <c r="U1" s="216"/>
      <c r="V1" s="29"/>
      <c r="W1" s="29"/>
      <c r="X1" s="29"/>
      <c r="Y1" s="29"/>
      <c r="Z1" s="60" t="s">
        <v>189</v>
      </c>
    </row>
    <row r="2" spans="2:25" ht="21.75" customHeight="1">
      <c r="B2" s="253"/>
      <c r="C2" s="154"/>
      <c r="D2" s="35"/>
      <c r="E2" s="45"/>
      <c r="F2" s="33"/>
      <c r="G2" s="46"/>
      <c r="H2" s="33"/>
      <c r="I2" s="25"/>
      <c r="J2" s="25"/>
      <c r="K2" s="25"/>
      <c r="O2" s="23"/>
      <c r="S2" s="250"/>
      <c r="T2" s="251"/>
      <c r="U2" s="252"/>
      <c r="V2" s="29"/>
      <c r="W2" s="29"/>
      <c r="X2" s="29"/>
      <c r="Y2" s="29"/>
    </row>
    <row r="3" spans="2:25" ht="21.75" customHeight="1">
      <c r="B3" s="347" t="s">
        <v>141</v>
      </c>
      <c r="C3" s="348"/>
      <c r="D3" s="73"/>
      <c r="E3" s="28"/>
      <c r="F3" s="28"/>
      <c r="G3" s="5"/>
      <c r="H3" s="33"/>
      <c r="I3" s="25"/>
      <c r="J3" s="25" t="s">
        <v>187</v>
      </c>
      <c r="K3" s="25"/>
      <c r="O3" s="23"/>
      <c r="S3" s="250"/>
      <c r="T3" s="251"/>
      <c r="U3" s="252"/>
      <c r="V3" s="29"/>
      <c r="W3" s="29"/>
      <c r="X3" s="29"/>
      <c r="Y3" s="29"/>
    </row>
    <row r="4" spans="2:25" ht="21.75" customHeight="1">
      <c r="B4" s="347" t="s">
        <v>87</v>
      </c>
      <c r="C4" s="348"/>
      <c r="D4" s="73"/>
      <c r="E4" s="28"/>
      <c r="F4" s="28"/>
      <c r="G4" s="5"/>
      <c r="H4" s="33"/>
      <c r="I4" s="25"/>
      <c r="J4" s="25"/>
      <c r="K4" s="25"/>
      <c r="O4" s="23"/>
      <c r="S4" s="250"/>
      <c r="T4" s="251"/>
      <c r="U4" s="252"/>
      <c r="V4" s="29"/>
      <c r="W4" s="29"/>
      <c r="X4" s="29"/>
      <c r="Y4" s="29"/>
    </row>
    <row r="5" spans="2:25" ht="21.75" customHeight="1">
      <c r="B5" s="34" t="s">
        <v>52</v>
      </c>
      <c r="C5" s="31" t="s">
        <v>90</v>
      </c>
      <c r="D5" s="142" t="e">
        <f>$X$39</f>
        <v>#DIV/0!</v>
      </c>
      <c r="E5" s="136" t="s">
        <v>32</v>
      </c>
      <c r="F5" s="41" t="s">
        <v>112</v>
      </c>
      <c r="G5" s="136" t="s">
        <v>32</v>
      </c>
      <c r="H5" s="33"/>
      <c r="I5" s="25"/>
      <c r="J5" s="256" t="s">
        <v>12</v>
      </c>
      <c r="K5" s="257"/>
      <c r="L5" s="279">
        <f>+$D$49</f>
        <v>0</v>
      </c>
      <c r="M5" s="41" t="s">
        <v>20</v>
      </c>
      <c r="O5" s="23"/>
      <c r="S5" s="250"/>
      <c r="T5" s="251"/>
      <c r="U5" s="252"/>
      <c r="V5" s="29"/>
      <c r="W5" s="29"/>
      <c r="X5" s="29"/>
      <c r="Y5" s="29"/>
    </row>
    <row r="6" spans="2:25" ht="21.75" customHeight="1">
      <c r="B6" s="34" t="s">
        <v>53</v>
      </c>
      <c r="C6" s="31" t="s">
        <v>90</v>
      </c>
      <c r="D6" s="142" t="e">
        <f>$N$39</f>
        <v>#DIV/0!</v>
      </c>
      <c r="E6" s="136" t="s">
        <v>32</v>
      </c>
      <c r="F6" s="41" t="s">
        <v>112</v>
      </c>
      <c r="G6" s="136" t="s">
        <v>32</v>
      </c>
      <c r="H6" s="33"/>
      <c r="I6" s="25"/>
      <c r="J6" s="256" t="s">
        <v>158</v>
      </c>
      <c r="K6" s="257"/>
      <c r="L6" s="279" t="e">
        <f>+$D$47</f>
        <v>#DIV/0!</v>
      </c>
      <c r="M6" s="41" t="s">
        <v>20</v>
      </c>
      <c r="O6" s="23"/>
      <c r="S6" s="250"/>
      <c r="T6" s="251"/>
      <c r="U6" s="252"/>
      <c r="V6" s="29"/>
      <c r="W6" s="29"/>
      <c r="X6" s="29"/>
      <c r="Y6" s="29"/>
    </row>
    <row r="7" spans="2:25" ht="21.75" customHeight="1">
      <c r="B7" s="253" t="s">
        <v>132</v>
      </c>
      <c r="C7" s="144" t="s">
        <v>86</v>
      </c>
      <c r="D7" s="240" t="e">
        <f>$D$45</f>
        <v>#DIV/0!</v>
      </c>
      <c r="E7" s="136" t="s">
        <v>20</v>
      </c>
      <c r="F7" s="75" t="s">
        <v>190</v>
      </c>
      <c r="G7" s="136" t="s">
        <v>20</v>
      </c>
      <c r="H7" s="33"/>
      <c r="I7" s="25"/>
      <c r="J7" s="25"/>
      <c r="K7" s="25"/>
      <c r="O7" s="23"/>
      <c r="S7" s="250"/>
      <c r="T7" s="251"/>
      <c r="U7" s="252"/>
      <c r="V7" s="29"/>
      <c r="W7" s="29"/>
      <c r="X7" s="29"/>
      <c r="Y7" s="29"/>
    </row>
    <row r="8" spans="2:25" ht="21.75" customHeight="1">
      <c r="B8" s="34" t="s">
        <v>85</v>
      </c>
      <c r="C8" s="31" t="s">
        <v>154</v>
      </c>
      <c r="D8" s="278" t="e">
        <f>IF(MIN(D55:X55)&gt;+$D$44,TRUE,FALSE)</f>
        <v>#DIV/0!</v>
      </c>
      <c r="E8" s="349" t="s">
        <v>197</v>
      </c>
      <c r="F8" s="349"/>
      <c r="G8" s="350"/>
      <c r="H8" s="33"/>
      <c r="I8" s="25"/>
      <c r="J8" s="25"/>
      <c r="K8" s="25"/>
      <c r="O8" s="23"/>
      <c r="S8" s="250"/>
      <c r="T8" s="251"/>
      <c r="U8" s="252"/>
      <c r="V8" s="29"/>
      <c r="W8" s="29"/>
      <c r="X8" s="29"/>
      <c r="Y8" s="29"/>
    </row>
    <row r="9" spans="2:25" ht="21.75" customHeight="1">
      <c r="B9" s="25"/>
      <c r="C9" s="255" t="s">
        <v>155</v>
      </c>
      <c r="D9" s="261"/>
      <c r="E9" s="262"/>
      <c r="F9" s="259"/>
      <c r="G9" s="262"/>
      <c r="H9" s="33"/>
      <c r="I9" s="25"/>
      <c r="J9" s="25"/>
      <c r="K9" s="25"/>
      <c r="O9" s="23"/>
      <c r="S9" s="250"/>
      <c r="T9" s="251"/>
      <c r="U9" s="252"/>
      <c r="V9" s="29"/>
      <c r="W9" s="29"/>
      <c r="X9" s="29"/>
      <c r="Y9" s="29"/>
    </row>
    <row r="10" spans="2:25" ht="21.75" customHeight="1">
      <c r="B10" s="253" t="s">
        <v>156</v>
      </c>
      <c r="C10" s="253" t="s">
        <v>91</v>
      </c>
      <c r="D10" s="240" t="e">
        <f>MIN(D60:X60)</f>
        <v>#DIV/0!</v>
      </c>
      <c r="E10" s="44" t="s">
        <v>159</v>
      </c>
      <c r="F10" s="75"/>
      <c r="G10" s="260"/>
      <c r="H10" s="33"/>
      <c r="I10" s="25"/>
      <c r="J10" s="25"/>
      <c r="K10" s="25"/>
      <c r="O10" s="23"/>
      <c r="S10" s="250"/>
      <c r="T10" s="251"/>
      <c r="U10" s="252"/>
      <c r="V10" s="29"/>
      <c r="W10" s="29"/>
      <c r="X10" s="29"/>
      <c r="Y10" s="29"/>
    </row>
    <row r="11" spans="2:25" ht="21.75" customHeight="1">
      <c r="B11" s="255" t="s">
        <v>157</v>
      </c>
      <c r="C11" s="25"/>
      <c r="D11" s="35"/>
      <c r="E11" s="45"/>
      <c r="F11" s="33"/>
      <c r="G11" s="46"/>
      <c r="H11" s="33"/>
      <c r="I11" s="25"/>
      <c r="J11" s="25"/>
      <c r="K11" s="25"/>
      <c r="O11" s="23"/>
      <c r="S11" s="250"/>
      <c r="T11" s="251"/>
      <c r="U11" s="252"/>
      <c r="V11" s="29"/>
      <c r="W11" s="29"/>
      <c r="X11" s="29"/>
      <c r="Y11" s="29"/>
    </row>
    <row r="12" spans="2:25" ht="21.75" customHeight="1">
      <c r="B12" s="217"/>
      <c r="C12" s="154"/>
      <c r="D12" s="35"/>
      <c r="E12" s="45"/>
      <c r="F12" s="33"/>
      <c r="G12" s="46"/>
      <c r="H12" s="33"/>
      <c r="I12" s="25"/>
      <c r="J12" s="25"/>
      <c r="K12" s="25"/>
      <c r="O12" s="23"/>
      <c r="S12" s="214"/>
      <c r="T12" s="215"/>
      <c r="U12" s="216"/>
      <c r="V12" s="29"/>
      <c r="W12" s="29"/>
      <c r="X12" s="29"/>
      <c r="Y12" s="29"/>
    </row>
    <row r="13" spans="2:25" ht="21.75" customHeight="1">
      <c r="B13" s="34" t="s">
        <v>193</v>
      </c>
      <c r="C13" s="147"/>
      <c r="D13" s="63"/>
      <c r="E13" s="47"/>
      <c r="F13" s="47"/>
      <c r="G13" s="47"/>
      <c r="H13" s="48"/>
      <c r="I13" s="48"/>
      <c r="J13" s="26"/>
      <c r="K13" s="25"/>
      <c r="O13" s="23"/>
      <c r="X13" s="25" t="s">
        <v>18</v>
      </c>
      <c r="Y13" s="25"/>
    </row>
    <row r="14" spans="2:26" s="24" customFormat="1" ht="21.75" customHeight="1">
      <c r="B14" s="76" t="s">
        <v>2</v>
      </c>
      <c r="C14" s="8" t="s">
        <v>110</v>
      </c>
      <c r="D14" s="77" t="s">
        <v>23</v>
      </c>
      <c r="E14" s="78" t="s">
        <v>74</v>
      </c>
      <c r="F14" s="78" t="s">
        <v>75</v>
      </c>
      <c r="G14" s="78" t="s">
        <v>76</v>
      </c>
      <c r="H14" s="78" t="s">
        <v>77</v>
      </c>
      <c r="I14" s="78" t="s">
        <v>92</v>
      </c>
      <c r="J14" s="78" t="s">
        <v>93</v>
      </c>
      <c r="K14" s="78" t="s">
        <v>94</v>
      </c>
      <c r="L14" s="78" t="s">
        <v>95</v>
      </c>
      <c r="M14" s="78" t="s">
        <v>96</v>
      </c>
      <c r="N14" s="78" t="s">
        <v>97</v>
      </c>
      <c r="O14" s="78" t="s">
        <v>98</v>
      </c>
      <c r="P14" s="78" t="s">
        <v>99</v>
      </c>
      <c r="Q14" s="78" t="s">
        <v>100</v>
      </c>
      <c r="R14" s="78" t="s">
        <v>101</v>
      </c>
      <c r="S14" s="78" t="s">
        <v>102</v>
      </c>
      <c r="T14" s="78" t="s">
        <v>103</v>
      </c>
      <c r="U14" s="78" t="s">
        <v>104</v>
      </c>
      <c r="V14" s="78" t="s">
        <v>105</v>
      </c>
      <c r="W14" s="78" t="s">
        <v>106</v>
      </c>
      <c r="X14" s="78" t="s">
        <v>107</v>
      </c>
      <c r="Y14" s="353" t="s">
        <v>191</v>
      </c>
      <c r="Z14" s="354"/>
    </row>
    <row r="15" spans="2:26" ht="21.75" customHeight="1">
      <c r="B15" s="90" t="s">
        <v>60</v>
      </c>
      <c r="C15" s="155" t="s">
        <v>24</v>
      </c>
      <c r="D15" s="91" t="s">
        <v>56</v>
      </c>
      <c r="E15" s="92">
        <f>+'入力シート①賃料収入、店舗面積'!$J$31*$Y$15/10000</f>
        <v>0</v>
      </c>
      <c r="F15" s="93">
        <f>+'入力シート①賃料収入、店舗面積'!$J$31*$Y$15/10000</f>
        <v>0</v>
      </c>
      <c r="G15" s="93">
        <f>+'入力シート①賃料収入、店舗面積'!$J$31*$Y$15/10000</f>
        <v>0</v>
      </c>
      <c r="H15" s="93">
        <f>+'入力シート①賃料収入、店舗面積'!$J$31*$Y$15/10000</f>
        <v>0</v>
      </c>
      <c r="I15" s="93">
        <f>+'入力シート①賃料収入、店舗面積'!$J$31*$Y$15/10000</f>
        <v>0</v>
      </c>
      <c r="J15" s="93">
        <f>+'入力シート①賃料収入、店舗面積'!$J$31*$Y$15/10000</f>
        <v>0</v>
      </c>
      <c r="K15" s="93">
        <f>+'入力シート①賃料収入、店舗面積'!$J$31*$Y$15/10000</f>
        <v>0</v>
      </c>
      <c r="L15" s="93">
        <f>+'入力シート①賃料収入、店舗面積'!$J$31*$Y$15/10000</f>
        <v>0</v>
      </c>
      <c r="M15" s="93">
        <f>+'入力シート①賃料収入、店舗面積'!$J$31*$Y$15/10000</f>
        <v>0</v>
      </c>
      <c r="N15" s="93">
        <f>+'入力シート①賃料収入、店舗面積'!$J$31*$Y$15/10000</f>
        <v>0</v>
      </c>
      <c r="O15" s="93">
        <f>+'入力シート①賃料収入、店舗面積'!$J$31*$Y$15/10000</f>
        <v>0</v>
      </c>
      <c r="P15" s="93">
        <f>+'入力シート①賃料収入、店舗面積'!$J$31*$Y$15/10000</f>
        <v>0</v>
      </c>
      <c r="Q15" s="93">
        <f>+'入力シート①賃料収入、店舗面積'!$J$31*$Y$15/10000</f>
        <v>0</v>
      </c>
      <c r="R15" s="93">
        <f>+'入力シート①賃料収入、店舗面積'!$J$31*$Y$15/10000</f>
        <v>0</v>
      </c>
      <c r="S15" s="93">
        <f>+'入力シート①賃料収入、店舗面積'!$J$31*$Y$15/10000</f>
        <v>0</v>
      </c>
      <c r="T15" s="93">
        <f>+'入力シート①賃料収入、店舗面積'!$J$31*$Y$15/10000</f>
        <v>0</v>
      </c>
      <c r="U15" s="93">
        <f>+'入力シート①賃料収入、店舗面積'!$J$31*$Y$15/10000</f>
        <v>0</v>
      </c>
      <c r="V15" s="93">
        <f>+'入力シート①賃料収入、店舗面積'!$J$31*$Y$15/10000</f>
        <v>0</v>
      </c>
      <c r="W15" s="93">
        <f>+'入力シート①賃料収入、店舗面積'!$J$31*$Y$15/10000</f>
        <v>0</v>
      </c>
      <c r="X15" s="93">
        <f>+'入力シート①賃料収入、店舗面積'!$J$31*$Y$15/10000</f>
        <v>0</v>
      </c>
      <c r="Y15" s="285">
        <v>0.95</v>
      </c>
      <c r="Z15" s="286"/>
    </row>
    <row r="16" spans="2:27" ht="21.75" customHeight="1">
      <c r="B16" s="94" t="s">
        <v>61</v>
      </c>
      <c r="C16" s="156" t="s">
        <v>49</v>
      </c>
      <c r="D16" s="95" t="s">
        <v>56</v>
      </c>
      <c r="E16" s="96">
        <f>+'入力シート①賃料収入、店舗面積'!$K$29*$Y$16*12/10000</f>
        <v>0</v>
      </c>
      <c r="F16" s="97">
        <f>+'入力シート①賃料収入、店舗面積'!$K$29*$Y$16*12/10000</f>
        <v>0</v>
      </c>
      <c r="G16" s="97">
        <f>+'入力シート①賃料収入、店舗面積'!$K$29*$Y$16*12/10000</f>
        <v>0</v>
      </c>
      <c r="H16" s="97">
        <f>+'入力シート①賃料収入、店舗面積'!$K$29*$Y$16*12/10000</f>
        <v>0</v>
      </c>
      <c r="I16" s="97">
        <f>+'入力シート①賃料収入、店舗面積'!$K$29*$Y$16*12/10000</f>
        <v>0</v>
      </c>
      <c r="J16" s="97">
        <f>+'入力シート①賃料収入、店舗面積'!$K$29*$Y$16*12/10000</f>
        <v>0</v>
      </c>
      <c r="K16" s="97">
        <f>+'入力シート①賃料収入、店舗面積'!$K$29*$Y$16*12/10000</f>
        <v>0</v>
      </c>
      <c r="L16" s="97">
        <f>+'入力シート①賃料収入、店舗面積'!$K$29*$Y$16*12/10000</f>
        <v>0</v>
      </c>
      <c r="M16" s="97">
        <f>+'入力シート①賃料収入、店舗面積'!$K$29*$Y$16*12/10000</f>
        <v>0</v>
      </c>
      <c r="N16" s="97">
        <f>+'入力シート①賃料収入、店舗面積'!$K$29*$Y$16*12/10000</f>
        <v>0</v>
      </c>
      <c r="O16" s="97">
        <f>+'入力シート①賃料収入、店舗面積'!$K$29*$Y$16*12/10000</f>
        <v>0</v>
      </c>
      <c r="P16" s="97">
        <f>+'入力シート①賃料収入、店舗面積'!$K$29*$Y$16*12/10000</f>
        <v>0</v>
      </c>
      <c r="Q16" s="97">
        <f>+'入力シート①賃料収入、店舗面積'!$K$29*$Y$16*12/10000</f>
        <v>0</v>
      </c>
      <c r="R16" s="97">
        <f>+'入力シート①賃料収入、店舗面積'!$K$29*$Y$16*12/10000</f>
        <v>0</v>
      </c>
      <c r="S16" s="97">
        <f>+'入力シート①賃料収入、店舗面積'!$K$29*$Y$16*12/10000</f>
        <v>0</v>
      </c>
      <c r="T16" s="97">
        <f>+'入力シート①賃料収入、店舗面積'!$K$29*$Y$16*12/10000</f>
        <v>0</v>
      </c>
      <c r="U16" s="97">
        <f>+'入力シート①賃料収入、店舗面積'!$K$29*$Y$16*12/10000</f>
        <v>0</v>
      </c>
      <c r="V16" s="97">
        <f>+'入力シート①賃料収入、店舗面積'!$K$29*$Y$16*12/10000</f>
        <v>0</v>
      </c>
      <c r="W16" s="97">
        <f>+'入力シート①賃料収入、店舗面積'!$K$29*$Y$16*12/10000</f>
        <v>0</v>
      </c>
      <c r="X16" s="97">
        <f>+'入力シート①賃料収入、店舗面積'!$K$29*$Y$16*12/10000</f>
        <v>0</v>
      </c>
      <c r="Y16" s="287">
        <v>0.95</v>
      </c>
      <c r="Z16" s="288"/>
      <c r="AA16" s="11"/>
    </row>
    <row r="17" spans="2:27" s="23" customFormat="1" ht="21.75" customHeight="1">
      <c r="B17" s="98" t="s">
        <v>62</v>
      </c>
      <c r="C17" s="157"/>
      <c r="D17" s="99"/>
      <c r="E17" s="100"/>
      <c r="F17" s="100"/>
      <c r="G17" s="100"/>
      <c r="H17" s="100"/>
      <c r="I17" s="100"/>
      <c r="J17" s="100"/>
      <c r="K17" s="100"/>
      <c r="L17" s="100"/>
      <c r="M17" s="100"/>
      <c r="N17" s="100"/>
      <c r="O17" s="100"/>
      <c r="P17" s="100"/>
      <c r="Q17" s="100"/>
      <c r="R17" s="100"/>
      <c r="S17" s="100"/>
      <c r="T17" s="100"/>
      <c r="U17" s="100"/>
      <c r="V17" s="100"/>
      <c r="W17" s="100"/>
      <c r="X17" s="100"/>
      <c r="Y17" s="289"/>
      <c r="Z17" s="290"/>
      <c r="AA17" s="12"/>
    </row>
    <row r="18" spans="2:26" ht="21.75" customHeight="1">
      <c r="B18" s="57" t="s">
        <v>50</v>
      </c>
      <c r="C18" s="158" t="s">
        <v>30</v>
      </c>
      <c r="D18" s="64">
        <f>SUM(D15:D17)</f>
        <v>0</v>
      </c>
      <c r="E18" s="49">
        <f aca="true" t="shared" si="0" ref="E18:X18">SUM(E15:E17)</f>
        <v>0</v>
      </c>
      <c r="F18" s="50">
        <f t="shared" si="0"/>
        <v>0</v>
      </c>
      <c r="G18" s="50">
        <f t="shared" si="0"/>
        <v>0</v>
      </c>
      <c r="H18" s="50">
        <f t="shared" si="0"/>
        <v>0</v>
      </c>
      <c r="I18" s="50">
        <f t="shared" si="0"/>
        <v>0</v>
      </c>
      <c r="J18" s="50">
        <f t="shared" si="0"/>
        <v>0</v>
      </c>
      <c r="K18" s="50">
        <f>SUM(K15:K17)</f>
        <v>0</v>
      </c>
      <c r="L18" s="50">
        <f t="shared" si="0"/>
        <v>0</v>
      </c>
      <c r="M18" s="50">
        <f t="shared" si="0"/>
        <v>0</v>
      </c>
      <c r="N18" s="50">
        <f t="shared" si="0"/>
        <v>0</v>
      </c>
      <c r="O18" s="50">
        <f t="shared" si="0"/>
        <v>0</v>
      </c>
      <c r="P18" s="50">
        <f t="shared" si="0"/>
        <v>0</v>
      </c>
      <c r="Q18" s="50">
        <f t="shared" si="0"/>
        <v>0</v>
      </c>
      <c r="R18" s="50">
        <f t="shared" si="0"/>
        <v>0</v>
      </c>
      <c r="S18" s="50">
        <f t="shared" si="0"/>
        <v>0</v>
      </c>
      <c r="T18" s="50">
        <f t="shared" si="0"/>
        <v>0</v>
      </c>
      <c r="U18" s="50">
        <f t="shared" si="0"/>
        <v>0</v>
      </c>
      <c r="V18" s="50">
        <f t="shared" si="0"/>
        <v>0</v>
      </c>
      <c r="W18" s="50">
        <f t="shared" si="0"/>
        <v>0</v>
      </c>
      <c r="X18" s="50">
        <f t="shared" si="0"/>
        <v>0</v>
      </c>
      <c r="Y18" s="291"/>
      <c r="Z18" s="292"/>
    </row>
    <row r="19" spans="2:26" s="23" customFormat="1" ht="21.75" customHeight="1">
      <c r="B19" s="90" t="s">
        <v>63</v>
      </c>
      <c r="C19" s="155" t="s">
        <v>192</v>
      </c>
      <c r="D19" s="91"/>
      <c r="E19" s="92">
        <f>+'入力シート③標準値等の設定された入力項目'!$B$4</f>
        <v>0</v>
      </c>
      <c r="F19" s="93">
        <f>+'入力シート③標準値等の設定された入力項目'!$B$4</f>
        <v>0</v>
      </c>
      <c r="G19" s="93">
        <f>+'入力シート③標準値等の設定された入力項目'!$B$4</f>
        <v>0</v>
      </c>
      <c r="H19" s="93">
        <f>+'入力シート③標準値等の設定された入力項目'!$B$4</f>
        <v>0</v>
      </c>
      <c r="I19" s="93">
        <f>+'入力シート③標準値等の設定された入力項目'!$B$4</f>
        <v>0</v>
      </c>
      <c r="J19" s="93">
        <f>+'入力シート③標準値等の設定された入力項目'!$B$4</f>
        <v>0</v>
      </c>
      <c r="K19" s="93">
        <f>+'入力シート③標準値等の設定された入力項目'!$B$4</f>
        <v>0</v>
      </c>
      <c r="L19" s="93">
        <f>+'入力シート③標準値等の設定された入力項目'!$B$4</f>
        <v>0</v>
      </c>
      <c r="M19" s="93">
        <f>+'入力シート③標準値等の設定された入力項目'!$B$4</f>
        <v>0</v>
      </c>
      <c r="N19" s="93">
        <f>+'入力シート③標準値等の設定された入力項目'!$B$4</f>
        <v>0</v>
      </c>
      <c r="O19" s="93">
        <f>+'入力シート③標準値等の設定された入力項目'!$B$4</f>
        <v>0</v>
      </c>
      <c r="P19" s="93">
        <f>+'入力シート③標準値等の設定された入力項目'!$B$4</f>
        <v>0</v>
      </c>
      <c r="Q19" s="93">
        <f>+'入力シート③標準値等の設定された入力項目'!$B$4</f>
        <v>0</v>
      </c>
      <c r="R19" s="93">
        <f>+'入力シート③標準値等の設定された入力項目'!$B$4</f>
        <v>0</v>
      </c>
      <c r="S19" s="93">
        <f>+'入力シート③標準値等の設定された入力項目'!$B$4</f>
        <v>0</v>
      </c>
      <c r="T19" s="93">
        <f>+'入力シート③標準値等の設定された入力項目'!$B$4</f>
        <v>0</v>
      </c>
      <c r="U19" s="93">
        <f>+'入力シート③標準値等の設定された入力項目'!$B$4</f>
        <v>0</v>
      </c>
      <c r="V19" s="93">
        <f>+'入力シート③標準値等の設定された入力項目'!$B$4</f>
        <v>0</v>
      </c>
      <c r="W19" s="93">
        <f>+'入力シート③標準値等の設定された入力項目'!$B$4</f>
        <v>0</v>
      </c>
      <c r="X19" s="93">
        <f>+'入力シート③標準値等の設定された入力項目'!$B$4</f>
        <v>0</v>
      </c>
      <c r="Y19" s="285"/>
      <c r="Z19" s="293"/>
    </row>
    <row r="20" spans="2:26" ht="21.75" customHeight="1">
      <c r="B20" s="101" t="s">
        <v>64</v>
      </c>
      <c r="C20" s="156" t="s">
        <v>46</v>
      </c>
      <c r="D20" s="102"/>
      <c r="E20" s="96">
        <f>E15*$Y$20</f>
        <v>0</v>
      </c>
      <c r="F20" s="96">
        <f aca="true" t="shared" si="1" ref="F20:X20">F15*$Y$20</f>
        <v>0</v>
      </c>
      <c r="G20" s="96">
        <f t="shared" si="1"/>
        <v>0</v>
      </c>
      <c r="H20" s="96">
        <f t="shared" si="1"/>
        <v>0</v>
      </c>
      <c r="I20" s="96">
        <f t="shared" si="1"/>
        <v>0</v>
      </c>
      <c r="J20" s="96">
        <f t="shared" si="1"/>
        <v>0</v>
      </c>
      <c r="K20" s="96">
        <f t="shared" si="1"/>
        <v>0</v>
      </c>
      <c r="L20" s="96">
        <f t="shared" si="1"/>
        <v>0</v>
      </c>
      <c r="M20" s="96">
        <f t="shared" si="1"/>
        <v>0</v>
      </c>
      <c r="N20" s="96">
        <f t="shared" si="1"/>
        <v>0</v>
      </c>
      <c r="O20" s="96">
        <f t="shared" si="1"/>
        <v>0</v>
      </c>
      <c r="P20" s="96">
        <f t="shared" si="1"/>
        <v>0</v>
      </c>
      <c r="Q20" s="96">
        <f t="shared" si="1"/>
        <v>0</v>
      </c>
      <c r="R20" s="96">
        <f t="shared" si="1"/>
        <v>0</v>
      </c>
      <c r="S20" s="96">
        <f t="shared" si="1"/>
        <v>0</v>
      </c>
      <c r="T20" s="96">
        <f t="shared" si="1"/>
        <v>0</v>
      </c>
      <c r="U20" s="96">
        <f t="shared" si="1"/>
        <v>0</v>
      </c>
      <c r="V20" s="96">
        <f t="shared" si="1"/>
        <v>0</v>
      </c>
      <c r="W20" s="96">
        <f t="shared" si="1"/>
        <v>0</v>
      </c>
      <c r="X20" s="96">
        <f t="shared" si="1"/>
        <v>0</v>
      </c>
      <c r="Y20" s="287">
        <v>0.07</v>
      </c>
      <c r="Z20" s="294"/>
    </row>
    <row r="21" spans="2:26" ht="21.75" customHeight="1">
      <c r="B21" s="94" t="s">
        <v>65</v>
      </c>
      <c r="C21" s="156" t="s">
        <v>47</v>
      </c>
      <c r="D21" s="103"/>
      <c r="E21" s="96">
        <f>E19*$Y$21</f>
        <v>0</v>
      </c>
      <c r="F21" s="96">
        <f aca="true" t="shared" si="2" ref="F21:X21">F19*$Y$21</f>
        <v>0</v>
      </c>
      <c r="G21" s="96">
        <f t="shared" si="2"/>
        <v>0</v>
      </c>
      <c r="H21" s="96">
        <f t="shared" si="2"/>
        <v>0</v>
      </c>
      <c r="I21" s="96">
        <f t="shared" si="2"/>
        <v>0</v>
      </c>
      <c r="J21" s="96">
        <f t="shared" si="2"/>
        <v>0</v>
      </c>
      <c r="K21" s="96">
        <f t="shared" si="2"/>
        <v>0</v>
      </c>
      <c r="L21" s="96">
        <f t="shared" si="2"/>
        <v>0</v>
      </c>
      <c r="M21" s="96">
        <f t="shared" si="2"/>
        <v>0</v>
      </c>
      <c r="N21" s="96">
        <f t="shared" si="2"/>
        <v>0</v>
      </c>
      <c r="O21" s="96">
        <f t="shared" si="2"/>
        <v>0</v>
      </c>
      <c r="P21" s="96">
        <f t="shared" si="2"/>
        <v>0</v>
      </c>
      <c r="Q21" s="96">
        <f t="shared" si="2"/>
        <v>0</v>
      </c>
      <c r="R21" s="96">
        <f t="shared" si="2"/>
        <v>0</v>
      </c>
      <c r="S21" s="96">
        <f t="shared" si="2"/>
        <v>0</v>
      </c>
      <c r="T21" s="96">
        <f t="shared" si="2"/>
        <v>0</v>
      </c>
      <c r="U21" s="96">
        <f t="shared" si="2"/>
        <v>0</v>
      </c>
      <c r="V21" s="96">
        <f t="shared" si="2"/>
        <v>0</v>
      </c>
      <c r="W21" s="96">
        <f t="shared" si="2"/>
        <v>0</v>
      </c>
      <c r="X21" s="96">
        <f t="shared" si="2"/>
        <v>0</v>
      </c>
      <c r="Y21" s="282">
        <v>0.5</v>
      </c>
      <c r="Z21" s="294"/>
    </row>
    <row r="22" spans="2:26" ht="21.75" customHeight="1">
      <c r="B22" s="94" t="s">
        <v>66</v>
      </c>
      <c r="C22" s="156" t="s">
        <v>51</v>
      </c>
      <c r="D22" s="95"/>
      <c r="E22" s="96">
        <f>+'入力シート①賃料収入、店舗面積'!$K$29*12/10000</f>
        <v>0</v>
      </c>
      <c r="F22" s="104">
        <f>+'入力シート①賃料収入、店舗面積'!$K$29*12/10000</f>
        <v>0</v>
      </c>
      <c r="G22" s="104">
        <f>+'入力シート①賃料収入、店舗面積'!$K$29*12/10000</f>
        <v>0</v>
      </c>
      <c r="H22" s="104">
        <f>+'入力シート①賃料収入、店舗面積'!$K$29*12/10000</f>
        <v>0</v>
      </c>
      <c r="I22" s="104">
        <f>+'入力シート①賃料収入、店舗面積'!$K$29*12/10000</f>
        <v>0</v>
      </c>
      <c r="J22" s="104">
        <f>+'入力シート①賃料収入、店舗面積'!$K$29*12/10000</f>
        <v>0</v>
      </c>
      <c r="K22" s="104">
        <f>+'入力シート①賃料収入、店舗面積'!$K$29*12/10000</f>
        <v>0</v>
      </c>
      <c r="L22" s="104">
        <f>+'入力シート①賃料収入、店舗面積'!$K$29*12/10000</f>
        <v>0</v>
      </c>
      <c r="M22" s="104">
        <f>+'入力シート①賃料収入、店舗面積'!$K$29*12/10000</f>
        <v>0</v>
      </c>
      <c r="N22" s="104">
        <f>+'入力シート①賃料収入、店舗面積'!$K$29*12/10000</f>
        <v>0</v>
      </c>
      <c r="O22" s="104">
        <f>+'入力シート①賃料収入、店舗面積'!$K$29*12/10000</f>
        <v>0</v>
      </c>
      <c r="P22" s="104">
        <f>+'入力シート①賃料収入、店舗面積'!$K$29*12/10000</f>
        <v>0</v>
      </c>
      <c r="Q22" s="104">
        <f>+'入力シート①賃料収入、店舗面積'!$K$29*12/10000</f>
        <v>0</v>
      </c>
      <c r="R22" s="104">
        <f>+'入力シート①賃料収入、店舗面積'!$K$29*12/10000</f>
        <v>0</v>
      </c>
      <c r="S22" s="104">
        <f>+'入力シート①賃料収入、店舗面積'!$K$29*12/10000</f>
        <v>0</v>
      </c>
      <c r="T22" s="104">
        <f>+'入力シート①賃料収入、店舗面積'!$K$29*12/10000</f>
        <v>0</v>
      </c>
      <c r="U22" s="104">
        <f>+'入力シート①賃料収入、店舗面積'!$K$29*12/10000</f>
        <v>0</v>
      </c>
      <c r="V22" s="104">
        <f>+'入力シート①賃料収入、店舗面積'!$K$29*12/10000</f>
        <v>0</v>
      </c>
      <c r="W22" s="104">
        <f>+'入力シート①賃料収入、店舗面積'!$K$29*12/10000</f>
        <v>0</v>
      </c>
      <c r="X22" s="104">
        <f>+'入力シート①賃料収入、店舗面積'!$K$29*12/10000</f>
        <v>0</v>
      </c>
      <c r="Y22" s="287"/>
      <c r="Z22" s="294"/>
    </row>
    <row r="23" spans="2:26" ht="21.75" customHeight="1">
      <c r="B23" s="94" t="s">
        <v>67</v>
      </c>
      <c r="C23" s="159" t="s">
        <v>109</v>
      </c>
      <c r="D23" s="103"/>
      <c r="E23" s="96">
        <f>+'入力シート②建築単価、外構工事費'!$E$5*$Y$23*$Z$23</f>
        <v>0</v>
      </c>
      <c r="F23" s="96">
        <f>+'入力シート②建築単価、外構工事費'!$E$5*$Y$23*$Z$23</f>
        <v>0</v>
      </c>
      <c r="G23" s="96">
        <f>+'入力シート②建築単価、外構工事費'!$E$5*$Y$23*$Z$23</f>
        <v>0</v>
      </c>
      <c r="H23" s="96">
        <f>+'入力シート②建築単価、外構工事費'!$E$5*$Y$23*$Z$23</f>
        <v>0</v>
      </c>
      <c r="I23" s="96">
        <f>+'入力シート②建築単価、外構工事費'!$E$5*$Y$23*$Z$23</f>
        <v>0</v>
      </c>
      <c r="J23" s="96">
        <f>+'入力シート②建築単価、外構工事費'!$E$5*$Y$23*$Z$23</f>
        <v>0</v>
      </c>
      <c r="K23" s="96">
        <f>+'入力シート②建築単価、外構工事費'!$E$5*$Y$23*$Z$23</f>
        <v>0</v>
      </c>
      <c r="L23" s="96">
        <f>+'入力シート②建築単価、外構工事費'!$E$5*$Y$23*$Z$23</f>
        <v>0</v>
      </c>
      <c r="M23" s="96">
        <f>+'入力シート②建築単価、外構工事費'!$E$5*$Y$23*$Z$23</f>
        <v>0</v>
      </c>
      <c r="N23" s="96">
        <f>+'入力シート②建築単価、外構工事費'!$E$5*$Y$23*$Z$23</f>
        <v>0</v>
      </c>
      <c r="O23" s="96">
        <f>+'入力シート②建築単価、外構工事費'!$E$5*$Y$23*$Z$23</f>
        <v>0</v>
      </c>
      <c r="P23" s="96">
        <f>+'入力シート②建築単価、外構工事費'!$E$5*$Y$23*$Z$23</f>
        <v>0</v>
      </c>
      <c r="Q23" s="96">
        <f>+'入力シート②建築単価、外構工事費'!$E$5*$Y$23*$Z$23</f>
        <v>0</v>
      </c>
      <c r="R23" s="96">
        <f>+'入力シート②建築単価、外構工事費'!$E$5*$Y$23*$Z$23</f>
        <v>0</v>
      </c>
      <c r="S23" s="96">
        <f>+'入力シート②建築単価、外構工事費'!$E$5*$Y$23*$Z$23</f>
        <v>0</v>
      </c>
      <c r="T23" s="96">
        <f>+'入力シート②建築単価、外構工事費'!$E$5*$Y$23*$Z$23</f>
        <v>0</v>
      </c>
      <c r="U23" s="96">
        <f>+'入力シート②建築単価、外構工事費'!$E$5*$Y$23*$Z$23</f>
        <v>0</v>
      </c>
      <c r="V23" s="96">
        <f>+'入力シート②建築単価、外構工事費'!$E$5*$Y$23*$Z$23</f>
        <v>0</v>
      </c>
      <c r="W23" s="96">
        <f>+'入力シート②建築単価、外構工事費'!$E$5*$Y$23*$Z$23</f>
        <v>0</v>
      </c>
      <c r="X23" s="96">
        <f>+'入力シート②建築単価、外構工事費'!$E$5*$Y$23*$Z$23</f>
        <v>0</v>
      </c>
      <c r="Y23" s="283">
        <v>0.7</v>
      </c>
      <c r="Z23" s="327">
        <v>0.014</v>
      </c>
    </row>
    <row r="24" spans="2:26" s="23" customFormat="1" ht="21.75" customHeight="1">
      <c r="B24" s="101" t="s">
        <v>133</v>
      </c>
      <c r="C24" s="159" t="s">
        <v>25</v>
      </c>
      <c r="D24" s="105"/>
      <c r="E24" s="96">
        <f>+'入力シート③標準値等の設定された入力項目'!$B$6</f>
        <v>0</v>
      </c>
      <c r="F24" s="104">
        <f>+'入力シート③標準値等の設定された入力項目'!$B$6</f>
        <v>0</v>
      </c>
      <c r="G24" s="104">
        <f>+'入力シート③標準値等の設定された入力項目'!$B$6</f>
        <v>0</v>
      </c>
      <c r="H24" s="104">
        <f>+'入力シート③標準値等の設定された入力項目'!$B$6</f>
        <v>0</v>
      </c>
      <c r="I24" s="104">
        <f>+'入力シート③標準値等の設定された入力項目'!$B$6</f>
        <v>0</v>
      </c>
      <c r="J24" s="104">
        <f>+'入力シート③標準値等の設定された入力項目'!$B$6</f>
        <v>0</v>
      </c>
      <c r="K24" s="104">
        <f>+'入力シート③標準値等の設定された入力項目'!$B$6</f>
        <v>0</v>
      </c>
      <c r="L24" s="104">
        <f>+'入力シート③標準値等の設定された入力項目'!$B$6</f>
        <v>0</v>
      </c>
      <c r="M24" s="104">
        <f>+'入力シート③標準値等の設定された入力項目'!$B$6</f>
        <v>0</v>
      </c>
      <c r="N24" s="104">
        <f>+'入力シート③標準値等の設定された入力項目'!$B$6</f>
        <v>0</v>
      </c>
      <c r="O24" s="104">
        <f>+'入力シート③標準値等の設定された入力項目'!$B$6</f>
        <v>0</v>
      </c>
      <c r="P24" s="104">
        <f>+'入力シート③標準値等の設定された入力項目'!$B$6</f>
        <v>0</v>
      </c>
      <c r="Q24" s="104">
        <f>+'入力シート③標準値等の設定された入力項目'!$B$6</f>
        <v>0</v>
      </c>
      <c r="R24" s="104">
        <f>+'入力シート③標準値等の設定された入力項目'!$B$6</f>
        <v>0</v>
      </c>
      <c r="S24" s="104">
        <f>+'入力シート③標準値等の設定された入力項目'!$B$6</f>
        <v>0</v>
      </c>
      <c r="T24" s="104">
        <f>+'入力シート③標準値等の設定された入力項目'!$B$6</f>
        <v>0</v>
      </c>
      <c r="U24" s="104">
        <f>+'入力シート③標準値等の設定された入力項目'!$B$6</f>
        <v>0</v>
      </c>
      <c r="V24" s="104">
        <f>+'入力シート③標準値等の設定された入力項目'!$B$6</f>
        <v>0</v>
      </c>
      <c r="W24" s="104">
        <f>+'入力シート③標準値等の設定された入力項目'!$B$6</f>
        <v>0</v>
      </c>
      <c r="X24" s="104">
        <f>+'入力シート③標準値等の設定された入力項目'!$B$6</f>
        <v>0</v>
      </c>
      <c r="Y24" s="295"/>
      <c r="Z24" s="294"/>
    </row>
    <row r="25" spans="2:26" ht="21.75" customHeight="1">
      <c r="B25" s="106" t="s">
        <v>68</v>
      </c>
      <c r="C25" s="267" t="s">
        <v>162</v>
      </c>
      <c r="D25" s="103"/>
      <c r="E25" s="97" t="e">
        <f>$D$47*'入力シート③標準値等の設定された入力項目'!$B$8/'入力シート③標準値等の設定された入力項目'!$B$10</f>
        <v>#DIV/0!</v>
      </c>
      <c r="F25" s="96" t="e">
        <f>$D$47*'入力シート③標準値等の設定された入力項目'!$B$8/'入力シート③標準値等の設定された入力項目'!$B$10</f>
        <v>#DIV/0!</v>
      </c>
      <c r="G25" s="96" t="e">
        <f>$D$47*'入力シート③標準値等の設定された入力項目'!$B$8/'入力シート③標準値等の設定された入力項目'!$B$10</f>
        <v>#DIV/0!</v>
      </c>
      <c r="H25" s="96" t="e">
        <f>$D$47*'入力シート③標準値等の設定された入力項目'!$B$8/'入力シート③標準値等の設定された入力項目'!$B$10</f>
        <v>#DIV/0!</v>
      </c>
      <c r="I25" s="96" t="e">
        <f>$D$47*'入力シート③標準値等の設定された入力項目'!$B$8/'入力シート③標準値等の設定された入力項目'!$B$10</f>
        <v>#DIV/0!</v>
      </c>
      <c r="J25" s="96" t="e">
        <f>$D$47*'入力シート③標準値等の設定された入力項目'!$B$8/'入力シート③標準値等の設定された入力項目'!$B$10</f>
        <v>#DIV/0!</v>
      </c>
      <c r="K25" s="96" t="e">
        <f>$D$47*'入力シート③標準値等の設定された入力項目'!$B$8/'入力シート③標準値等の設定された入力項目'!$B$10</f>
        <v>#DIV/0!</v>
      </c>
      <c r="L25" s="96" t="e">
        <f>$D$47*'入力シート③標準値等の設定された入力項目'!$B$8/'入力シート③標準値等の設定された入力項目'!$B$10</f>
        <v>#DIV/0!</v>
      </c>
      <c r="M25" s="96" t="e">
        <f>$D$47*'入力シート③標準値等の設定された入力項目'!$B$8/'入力シート③標準値等の設定された入力項目'!$B$10</f>
        <v>#DIV/0!</v>
      </c>
      <c r="N25" s="96" t="e">
        <f>$D$47*'入力シート③標準値等の設定された入力項目'!$B$8/'入力シート③標準値等の設定された入力項目'!$B$10</f>
        <v>#DIV/0!</v>
      </c>
      <c r="O25" s="96" t="e">
        <f>($D$47+$N$50)*'入力シート③標準値等の設定された入力項目'!$B$8/'入力シート③標準値等の設定された入力項目'!$B$10</f>
        <v>#DIV/0!</v>
      </c>
      <c r="P25" s="96" t="e">
        <f>($D$47+$N$50)*'入力シート③標準値等の設定された入力項目'!$B$8/'入力シート③標準値等の設定された入力項目'!$B$10</f>
        <v>#DIV/0!</v>
      </c>
      <c r="Q25" s="96" t="e">
        <f>($D$47+$N$50)*'入力シート③標準値等の設定された入力項目'!$B$8/'入力シート③標準値等の設定された入力項目'!$B$10</f>
        <v>#DIV/0!</v>
      </c>
      <c r="R25" s="96" t="e">
        <f>($D$47+$N$50)*'入力シート③標準値等の設定された入力項目'!$B$8/'入力シート③標準値等の設定された入力項目'!$B$10</f>
        <v>#DIV/0!</v>
      </c>
      <c r="S25" s="96" t="e">
        <f>($D$47+$N$50)*'入力シート③標準値等の設定された入力項目'!$B$8/'入力シート③標準値等の設定された入力項目'!$B$10</f>
        <v>#DIV/0!</v>
      </c>
      <c r="T25" s="96" t="e">
        <f>($D$47+$N$50)*'入力シート③標準値等の設定された入力項目'!$B$8/'入力シート③標準値等の設定された入力項目'!$B$10</f>
        <v>#DIV/0!</v>
      </c>
      <c r="U25" s="96" t="e">
        <f>($D$47+$N$50)*'入力シート③標準値等の設定された入力項目'!$B$8/'入力シート③標準値等の設定された入力項目'!$B$10</f>
        <v>#DIV/0!</v>
      </c>
      <c r="V25" s="96" t="e">
        <f>($D$47+$N$50)*'入力シート③標準値等の設定された入力項目'!$B$8/'入力シート③標準値等の設定された入力項目'!$B$10</f>
        <v>#DIV/0!</v>
      </c>
      <c r="W25" s="96" t="e">
        <f>($D$47+$N$50)*'入力シート③標準値等の設定された入力項目'!$B$8/'入力シート③標準値等の設定された入力項目'!$B$10</f>
        <v>#DIV/0!</v>
      </c>
      <c r="X25" s="96" t="e">
        <f>($D$47+$N$50)*'入力シート③標準値等の設定された入力項目'!$B$8/'入力シート③標準値等の設定された入力項目'!$B$10</f>
        <v>#DIV/0!</v>
      </c>
      <c r="Y25" s="287"/>
      <c r="Z25" s="296"/>
    </row>
    <row r="26" spans="2:26" ht="21.75" customHeight="1">
      <c r="B26" s="101" t="s">
        <v>69</v>
      </c>
      <c r="C26" s="268" t="s">
        <v>163</v>
      </c>
      <c r="D26" s="102"/>
      <c r="E26" s="96" t="e">
        <f>$D$47*(1-'入力シート③標準値等の設定された入力項目'!$B$8)/'入力シート③標準値等の設定された入力項目'!$B$12</f>
        <v>#DIV/0!</v>
      </c>
      <c r="F26" s="96" t="e">
        <f>$D$47*(1-'入力シート③標準値等の設定された入力項目'!$B$8)/'入力シート③標準値等の設定された入力項目'!$B$12</f>
        <v>#DIV/0!</v>
      </c>
      <c r="G26" s="96" t="e">
        <f>$D$47*(1-'入力シート③標準値等の設定された入力項目'!$B$8)/'入力シート③標準値等の設定された入力項目'!$B$12</f>
        <v>#DIV/0!</v>
      </c>
      <c r="H26" s="96" t="e">
        <f>$D$47*(1-'入力シート③標準値等の設定された入力項目'!$B$8)/'入力シート③標準値等の設定された入力項目'!$B$12</f>
        <v>#DIV/0!</v>
      </c>
      <c r="I26" s="96" t="e">
        <f>$D$47*(1-'入力シート③標準値等の設定された入力項目'!$B$8)/'入力シート③標準値等の設定された入力項目'!$B$12</f>
        <v>#DIV/0!</v>
      </c>
      <c r="J26" s="96" t="e">
        <f>$D$47*(1-'入力シート③標準値等の設定された入力項目'!$B$8)/'入力シート③標準値等の設定された入力項目'!$B$12</f>
        <v>#DIV/0!</v>
      </c>
      <c r="K26" s="96" t="e">
        <f>$D$47*(1-'入力シート③標準値等の設定された入力項目'!$B$8)/'入力シート③標準値等の設定された入力項目'!$B$12</f>
        <v>#DIV/0!</v>
      </c>
      <c r="L26" s="96" t="e">
        <f>$D$47*(1-'入力シート③標準値等の設定された入力項目'!$B$8)/'入力シート③標準値等の設定された入力項目'!$B$12</f>
        <v>#DIV/0!</v>
      </c>
      <c r="M26" s="96" t="e">
        <f>$D$47*(1-'入力シート③標準値等の設定された入力項目'!$B$8)/'入力シート③標準値等の設定された入力項目'!$B$12</f>
        <v>#DIV/0!</v>
      </c>
      <c r="N26" s="96" t="e">
        <f>$D$47*(1-'入力シート③標準値等の設定された入力項目'!$B$8)/'入力シート③標準値等の設定された入力項目'!$B$12</f>
        <v>#DIV/0!</v>
      </c>
      <c r="O26" s="96">
        <f>IF('入力シート③標準値等の設定された入力項目'!$B$12=15,($D$47+$N$50)*(1-'入力シート③標準値等の設定された入力項目'!$B$8)/'入力シート③標準値等の設定された入力項目'!$B$12,$N$50*(1-'入力シート③標準値等の設定された入力項目'!$B$8)/'入力シート③標準値等の設定された入力項目'!$B$12)</f>
        <v>0</v>
      </c>
      <c r="P26" s="96">
        <f>IF('入力シート③標準値等の設定された入力項目'!$B$12=15,($D$47+$N$50)*(1-'入力シート③標準値等の設定された入力項目'!$B$8)/'入力シート③標準値等の設定された入力項目'!$B$12,$N$50*(1-'入力シート③標準値等の設定された入力項目'!$B$8)/'入力シート③標準値等の設定された入力項目'!$B$12)</f>
        <v>0</v>
      </c>
      <c r="Q26" s="96">
        <f>IF('入力シート③標準値等の設定された入力項目'!$B$12=15,($D$47+$N$50)*(1-'入力シート③標準値等の設定された入力項目'!$B$8)/'入力シート③標準値等の設定された入力項目'!$B$12,$N$50*(1-'入力シート③標準値等の設定された入力項目'!$B$8)/'入力シート③標準値等の設定された入力項目'!$B$12)</f>
        <v>0</v>
      </c>
      <c r="R26" s="96">
        <f>IF('入力シート③標準値等の設定された入力項目'!$B$12=15,($D$47+$N$50)*(1-'入力シート③標準値等の設定された入力項目'!$B$8)/'入力シート③標準値等の設定された入力項目'!$B$12,$N$50*(1-'入力シート③標準値等の設定された入力項目'!$B$8)/'入力シート③標準値等の設定された入力項目'!$B$12)</f>
        <v>0</v>
      </c>
      <c r="S26" s="96">
        <f>IF('入力シート③標準値等の設定された入力項目'!$B$12=15,($D$47+$N$50)*(1-'入力シート③標準値等の設定された入力項目'!$B$8)/'入力シート③標準値等の設定された入力項目'!$B$12,$N$50*(1-'入力シート③標準値等の設定された入力項目'!$B$8)/'入力シート③標準値等の設定された入力項目'!$B$12)</f>
        <v>0</v>
      </c>
      <c r="T26" s="96">
        <f>$N$50*(1-'入力シート③標準値等の設定された入力項目'!$B$8)/'入力シート③標準値等の設定された入力項目'!$B$12</f>
        <v>0</v>
      </c>
      <c r="U26" s="96">
        <f>$N$50*(1-'入力シート③標準値等の設定された入力項目'!$B$8)/'入力シート③標準値等の設定された入力項目'!$B$12</f>
        <v>0</v>
      </c>
      <c r="V26" s="96">
        <f>$N$50*(1-'入力シート③標準値等の設定された入力項目'!$B$8)/'入力シート③標準値等の設定された入力項目'!$B$12</f>
        <v>0</v>
      </c>
      <c r="W26" s="96">
        <f>$N$50*(1-'入力シート③標準値等の設定された入力項目'!$B$8)/'入力シート③標準値等の設定された入力項目'!$B$12</f>
        <v>0</v>
      </c>
      <c r="X26" s="96">
        <f>$N$50*(1-'入力シート③標準値等の設定された入力項目'!$B$8)/'入力シート③標準値等の設定された入力項目'!$B$12</f>
        <v>0</v>
      </c>
      <c r="Y26" s="295"/>
      <c r="Z26" s="294"/>
    </row>
    <row r="27" spans="2:26" ht="21.75" customHeight="1">
      <c r="B27" s="107" t="s">
        <v>70</v>
      </c>
      <c r="C27" s="160" t="s">
        <v>54</v>
      </c>
      <c r="D27" s="108"/>
      <c r="E27" s="109">
        <f>+'入力シート②建築単価、外構工事費'!$E$5*$Y$27</f>
        <v>0</v>
      </c>
      <c r="F27" s="100">
        <f>+'入力シート②建築単価、外構工事費'!$E$5*$Y$27</f>
        <v>0</v>
      </c>
      <c r="G27" s="100">
        <f>+'入力シート②建築単価、外構工事費'!$E$5*$Y$27</f>
        <v>0</v>
      </c>
      <c r="H27" s="100">
        <f>+'入力シート②建築単価、外構工事費'!$E$5*$Y$27</f>
        <v>0</v>
      </c>
      <c r="I27" s="100">
        <f>+'入力シート②建築単価、外構工事費'!$E$5*$Y$27</f>
        <v>0</v>
      </c>
      <c r="J27" s="100">
        <f>+'入力シート②建築単価、外構工事費'!$E$5*$Y$27</f>
        <v>0</v>
      </c>
      <c r="K27" s="100">
        <f>+'入力シート②建築単価、外構工事費'!$E$5*$Y$27</f>
        <v>0</v>
      </c>
      <c r="L27" s="100">
        <f>+'入力シート②建築単価、外構工事費'!$E$5*$Y$27</f>
        <v>0</v>
      </c>
      <c r="M27" s="100">
        <f>+'入力シート②建築単価、外構工事費'!$E$5*$Y$27</f>
        <v>0</v>
      </c>
      <c r="N27" s="100">
        <f>+'入力シート②建築単価、外構工事費'!$E$5*$Y$27</f>
        <v>0</v>
      </c>
      <c r="O27" s="100">
        <f>+'入力シート②建築単価、外構工事費'!$E$5*$Y$27</f>
        <v>0</v>
      </c>
      <c r="P27" s="100">
        <f>+'入力シート②建築単価、外構工事費'!$E$5*$Y$27</f>
        <v>0</v>
      </c>
      <c r="Q27" s="100">
        <f>+'入力シート②建築単価、外構工事費'!$E$5*$Y$27</f>
        <v>0</v>
      </c>
      <c r="R27" s="100">
        <f>+'入力シート②建築単価、外構工事費'!$E$5*$Y$27</f>
        <v>0</v>
      </c>
      <c r="S27" s="100">
        <f>+'入力シート②建築単価、外構工事費'!$E$5*$Y$27</f>
        <v>0</v>
      </c>
      <c r="T27" s="100">
        <f>+'入力シート②建築単価、外構工事費'!$E$5*$Y$27</f>
        <v>0</v>
      </c>
      <c r="U27" s="100">
        <f>+'入力シート②建築単価、外構工事費'!$E$5*$Y$27</f>
        <v>0</v>
      </c>
      <c r="V27" s="100">
        <f>+'入力シート②建築単価、外構工事費'!$E$5*$Y$27</f>
        <v>0</v>
      </c>
      <c r="W27" s="100">
        <f>+'入力シート②建築単価、外構工事費'!$E$5*$Y$27</f>
        <v>0</v>
      </c>
      <c r="X27" s="100">
        <f>+'入力シート②建築単価、外構工事費'!$E$5*$Y$27</f>
        <v>0</v>
      </c>
      <c r="Y27" s="328">
        <v>0.005</v>
      </c>
      <c r="Z27" s="297"/>
    </row>
    <row r="28" spans="2:26" ht="21.75" customHeight="1">
      <c r="B28" s="57" t="s">
        <v>3</v>
      </c>
      <c r="C28" s="161" t="s">
        <v>30</v>
      </c>
      <c r="D28" s="64">
        <f>SUM(D19:D27)</f>
        <v>0</v>
      </c>
      <c r="E28" s="10" t="e">
        <f aca="true" t="shared" si="3" ref="E28:X28">SUM(E19:E27)</f>
        <v>#DIV/0!</v>
      </c>
      <c r="F28" s="10" t="e">
        <f t="shared" si="3"/>
        <v>#DIV/0!</v>
      </c>
      <c r="G28" s="10" t="e">
        <f t="shared" si="3"/>
        <v>#DIV/0!</v>
      </c>
      <c r="H28" s="10" t="e">
        <f t="shared" si="3"/>
        <v>#DIV/0!</v>
      </c>
      <c r="I28" s="10" t="e">
        <f t="shared" si="3"/>
        <v>#DIV/0!</v>
      </c>
      <c r="J28" s="10" t="e">
        <f t="shared" si="3"/>
        <v>#DIV/0!</v>
      </c>
      <c r="K28" s="10" t="e">
        <f t="shared" si="3"/>
        <v>#DIV/0!</v>
      </c>
      <c r="L28" s="10" t="e">
        <f t="shared" si="3"/>
        <v>#DIV/0!</v>
      </c>
      <c r="M28" s="10" t="e">
        <f t="shared" si="3"/>
        <v>#DIV/0!</v>
      </c>
      <c r="N28" s="10" t="e">
        <f t="shared" si="3"/>
        <v>#DIV/0!</v>
      </c>
      <c r="O28" s="10" t="e">
        <f t="shared" si="3"/>
        <v>#DIV/0!</v>
      </c>
      <c r="P28" s="10" t="e">
        <f t="shared" si="3"/>
        <v>#DIV/0!</v>
      </c>
      <c r="Q28" s="10" t="e">
        <f t="shared" si="3"/>
        <v>#DIV/0!</v>
      </c>
      <c r="R28" s="10" t="e">
        <f t="shared" si="3"/>
        <v>#DIV/0!</v>
      </c>
      <c r="S28" s="10" t="e">
        <f t="shared" si="3"/>
        <v>#DIV/0!</v>
      </c>
      <c r="T28" s="10" t="e">
        <f t="shared" si="3"/>
        <v>#DIV/0!</v>
      </c>
      <c r="U28" s="10" t="e">
        <f t="shared" si="3"/>
        <v>#DIV/0!</v>
      </c>
      <c r="V28" s="10" t="e">
        <f t="shared" si="3"/>
        <v>#DIV/0!</v>
      </c>
      <c r="W28" s="10" t="e">
        <f t="shared" si="3"/>
        <v>#DIV/0!</v>
      </c>
      <c r="X28" s="10" t="e">
        <f t="shared" si="3"/>
        <v>#DIV/0!</v>
      </c>
      <c r="Y28" s="298"/>
      <c r="Z28" s="292"/>
    </row>
    <row r="29" spans="2:26" ht="21.75" customHeight="1">
      <c r="B29" s="112" t="s">
        <v>4</v>
      </c>
      <c r="C29" s="161" t="s">
        <v>30</v>
      </c>
      <c r="D29" s="64">
        <f>D18-D28</f>
        <v>0</v>
      </c>
      <c r="E29" s="10" t="e">
        <f aca="true" t="shared" si="4" ref="E29:X29">E18-E28</f>
        <v>#DIV/0!</v>
      </c>
      <c r="F29" s="10" t="e">
        <f t="shared" si="4"/>
        <v>#DIV/0!</v>
      </c>
      <c r="G29" s="10" t="e">
        <f t="shared" si="4"/>
        <v>#DIV/0!</v>
      </c>
      <c r="H29" s="10" t="e">
        <f t="shared" si="4"/>
        <v>#DIV/0!</v>
      </c>
      <c r="I29" s="10" t="e">
        <f t="shared" si="4"/>
        <v>#DIV/0!</v>
      </c>
      <c r="J29" s="10" t="e">
        <f t="shared" si="4"/>
        <v>#DIV/0!</v>
      </c>
      <c r="K29" s="10" t="e">
        <f t="shared" si="4"/>
        <v>#DIV/0!</v>
      </c>
      <c r="L29" s="10" t="e">
        <f t="shared" si="4"/>
        <v>#DIV/0!</v>
      </c>
      <c r="M29" s="10" t="e">
        <f t="shared" si="4"/>
        <v>#DIV/0!</v>
      </c>
      <c r="N29" s="10" t="e">
        <f t="shared" si="4"/>
        <v>#DIV/0!</v>
      </c>
      <c r="O29" s="10" t="e">
        <f t="shared" si="4"/>
        <v>#DIV/0!</v>
      </c>
      <c r="P29" s="10" t="e">
        <f t="shared" si="4"/>
        <v>#DIV/0!</v>
      </c>
      <c r="Q29" s="10" t="e">
        <f t="shared" si="4"/>
        <v>#DIV/0!</v>
      </c>
      <c r="R29" s="10" t="e">
        <f t="shared" si="4"/>
        <v>#DIV/0!</v>
      </c>
      <c r="S29" s="10" t="e">
        <f t="shared" si="4"/>
        <v>#DIV/0!</v>
      </c>
      <c r="T29" s="10" t="e">
        <f t="shared" si="4"/>
        <v>#DIV/0!</v>
      </c>
      <c r="U29" s="10" t="e">
        <f t="shared" si="4"/>
        <v>#DIV/0!</v>
      </c>
      <c r="V29" s="10" t="e">
        <f t="shared" si="4"/>
        <v>#DIV/0!</v>
      </c>
      <c r="W29" s="10" t="e">
        <f t="shared" si="4"/>
        <v>#DIV/0!</v>
      </c>
      <c r="X29" s="10" t="e">
        <f t="shared" si="4"/>
        <v>#DIV/0!</v>
      </c>
      <c r="Y29" s="298"/>
      <c r="Z29" s="292"/>
    </row>
    <row r="30" spans="2:26" ht="21.75" customHeight="1">
      <c r="B30" s="110" t="s">
        <v>71</v>
      </c>
      <c r="C30" s="162" t="s">
        <v>125</v>
      </c>
      <c r="D30" s="143"/>
      <c r="E30" s="111"/>
      <c r="F30" s="92"/>
      <c r="G30" s="92"/>
      <c r="H30" s="92"/>
      <c r="I30" s="92"/>
      <c r="J30" s="92"/>
      <c r="K30" s="92"/>
      <c r="L30" s="92"/>
      <c r="M30" s="92"/>
      <c r="N30" s="92"/>
      <c r="O30" s="92"/>
      <c r="P30" s="92"/>
      <c r="Q30" s="92"/>
      <c r="R30" s="92"/>
      <c r="S30" s="92"/>
      <c r="T30" s="92"/>
      <c r="U30" s="92"/>
      <c r="V30" s="92"/>
      <c r="W30" s="92"/>
      <c r="X30" s="92"/>
      <c r="Y30" s="299"/>
      <c r="Z30" s="300"/>
    </row>
    <row r="31" spans="2:26" ht="21.75" customHeight="1">
      <c r="B31" s="107" t="s">
        <v>72</v>
      </c>
      <c r="C31" s="160" t="s">
        <v>194</v>
      </c>
      <c r="D31" s="108" t="e">
        <f>D$57*'入力シート③標準値等の設定された入力項目'!$B$16</f>
        <v>#DIV/0!</v>
      </c>
      <c r="E31" s="109" t="e">
        <f>E$57*'入力シート③標準値等の設定された入力項目'!$B$16</f>
        <v>#DIV/0!</v>
      </c>
      <c r="F31" s="109" t="e">
        <f>F$57*'入力シート③標準値等の設定された入力項目'!$B$16</f>
        <v>#DIV/0!</v>
      </c>
      <c r="G31" s="109" t="e">
        <f>G$57*'入力シート③標準値等の設定された入力項目'!$B$16</f>
        <v>#DIV/0!</v>
      </c>
      <c r="H31" s="109" t="e">
        <f>H$57*'入力シート③標準値等の設定された入力項目'!$B$16</f>
        <v>#DIV/0!</v>
      </c>
      <c r="I31" s="109" t="e">
        <f>I$57*'入力シート③標準値等の設定された入力項目'!$B$16</f>
        <v>#DIV/0!</v>
      </c>
      <c r="J31" s="109" t="e">
        <f>J$57*'入力シート③標準値等の設定された入力項目'!$B$16</f>
        <v>#DIV/0!</v>
      </c>
      <c r="K31" s="109" t="e">
        <f>K$57*'入力シート③標準値等の設定された入力項目'!$B$16</f>
        <v>#DIV/0!</v>
      </c>
      <c r="L31" s="109" t="e">
        <f>L$57*'入力シート③標準値等の設定された入力項目'!$B$16</f>
        <v>#DIV/0!</v>
      </c>
      <c r="M31" s="109" t="e">
        <f>M$57*'入力シート③標準値等の設定された入力項目'!$B$16</f>
        <v>#DIV/0!</v>
      </c>
      <c r="N31" s="109" t="e">
        <f>N$57*'入力シート③標準値等の設定された入力項目'!$B$16</f>
        <v>#DIV/0!</v>
      </c>
      <c r="O31" s="109" t="e">
        <f>O$57*'入力シート③標準値等の設定された入力項目'!$B$16</f>
        <v>#DIV/0!</v>
      </c>
      <c r="P31" s="109" t="e">
        <f>P$57*'入力シート③標準値等の設定された入力項目'!$B$16</f>
        <v>#DIV/0!</v>
      </c>
      <c r="Q31" s="109" t="e">
        <f>Q$57*'入力シート③標準値等の設定された入力項目'!$B$16</f>
        <v>#DIV/0!</v>
      </c>
      <c r="R31" s="109" t="e">
        <f>R$57*'入力シート③標準値等の設定された入力項目'!$B$16</f>
        <v>#DIV/0!</v>
      </c>
      <c r="S31" s="109" t="e">
        <f>S$57*'入力シート③標準値等の設定された入力項目'!$B$16</f>
        <v>#DIV/0!</v>
      </c>
      <c r="T31" s="109" t="e">
        <f>T$57*'入力シート③標準値等の設定された入力項目'!$B$16</f>
        <v>#DIV/0!</v>
      </c>
      <c r="U31" s="109" t="e">
        <f>U$57*'入力シート③標準値等の設定された入力項目'!$B$16</f>
        <v>#DIV/0!</v>
      </c>
      <c r="V31" s="109" t="e">
        <f>V$57*'入力シート③標準値等の設定された入力項目'!$B$16</f>
        <v>#DIV/0!</v>
      </c>
      <c r="W31" s="109" t="e">
        <f>W$57*'入力シート③標準値等の設定された入力項目'!$B$16</f>
        <v>#DIV/0!</v>
      </c>
      <c r="X31" s="109" t="e">
        <f>X$57*'入力シート③標準値等の設定された入力項目'!$B$16</f>
        <v>#DIV/0!</v>
      </c>
      <c r="Y31" s="301"/>
      <c r="Z31" s="297"/>
    </row>
    <row r="32" spans="2:26" ht="21.75" customHeight="1">
      <c r="B32" s="113" t="s">
        <v>5</v>
      </c>
      <c r="C32" s="163" t="s">
        <v>30</v>
      </c>
      <c r="D32" s="65" t="e">
        <f>D30-D31</f>
        <v>#DIV/0!</v>
      </c>
      <c r="E32" s="9" t="e">
        <f>E30-E31</f>
        <v>#DIV/0!</v>
      </c>
      <c r="F32" s="9" t="e">
        <f aca="true" t="shared" si="5" ref="F32:N32">F30-F31</f>
        <v>#DIV/0!</v>
      </c>
      <c r="G32" s="9" t="e">
        <f t="shared" si="5"/>
        <v>#DIV/0!</v>
      </c>
      <c r="H32" s="9" t="e">
        <f t="shared" si="5"/>
        <v>#DIV/0!</v>
      </c>
      <c r="I32" s="9" t="e">
        <f t="shared" si="5"/>
        <v>#DIV/0!</v>
      </c>
      <c r="J32" s="9" t="e">
        <f t="shared" si="5"/>
        <v>#DIV/0!</v>
      </c>
      <c r="K32" s="9" t="e">
        <f t="shared" si="5"/>
        <v>#DIV/0!</v>
      </c>
      <c r="L32" s="9" t="e">
        <f t="shared" si="5"/>
        <v>#DIV/0!</v>
      </c>
      <c r="M32" s="9" t="e">
        <f t="shared" si="5"/>
        <v>#DIV/0!</v>
      </c>
      <c r="N32" s="9" t="e">
        <f t="shared" si="5"/>
        <v>#DIV/0!</v>
      </c>
      <c r="O32" s="9" t="e">
        <f aca="true" t="shared" si="6" ref="O32:X32">O30-O31</f>
        <v>#DIV/0!</v>
      </c>
      <c r="P32" s="9" t="e">
        <f t="shared" si="6"/>
        <v>#DIV/0!</v>
      </c>
      <c r="Q32" s="9" t="e">
        <f t="shared" si="6"/>
        <v>#DIV/0!</v>
      </c>
      <c r="R32" s="9" t="e">
        <f t="shared" si="6"/>
        <v>#DIV/0!</v>
      </c>
      <c r="S32" s="9" t="e">
        <f t="shared" si="6"/>
        <v>#DIV/0!</v>
      </c>
      <c r="T32" s="9" t="e">
        <f t="shared" si="6"/>
        <v>#DIV/0!</v>
      </c>
      <c r="U32" s="9" t="e">
        <f t="shared" si="6"/>
        <v>#DIV/0!</v>
      </c>
      <c r="V32" s="9" t="e">
        <f t="shared" si="6"/>
        <v>#DIV/0!</v>
      </c>
      <c r="W32" s="9" t="e">
        <f t="shared" si="6"/>
        <v>#DIV/0!</v>
      </c>
      <c r="X32" s="9" t="e">
        <f t="shared" si="6"/>
        <v>#DIV/0!</v>
      </c>
      <c r="Y32" s="302"/>
      <c r="Z32" s="292"/>
    </row>
    <row r="33" spans="2:26" s="23" customFormat="1" ht="21.75" customHeight="1">
      <c r="B33" s="112" t="s">
        <v>6</v>
      </c>
      <c r="C33" s="161" t="s">
        <v>30</v>
      </c>
      <c r="D33" s="64" t="e">
        <f aca="true" t="shared" si="7" ref="D33:X33">D29+D32</f>
        <v>#DIV/0!</v>
      </c>
      <c r="E33" s="10" t="e">
        <f t="shared" si="7"/>
        <v>#DIV/0!</v>
      </c>
      <c r="F33" s="10" t="e">
        <f aca="true" t="shared" si="8" ref="F33:N33">F29+F32</f>
        <v>#DIV/0!</v>
      </c>
      <c r="G33" s="10" t="e">
        <f t="shared" si="8"/>
        <v>#DIV/0!</v>
      </c>
      <c r="H33" s="10" t="e">
        <f t="shared" si="8"/>
        <v>#DIV/0!</v>
      </c>
      <c r="I33" s="10" t="e">
        <f t="shared" si="8"/>
        <v>#DIV/0!</v>
      </c>
      <c r="J33" s="10" t="e">
        <f t="shared" si="8"/>
        <v>#DIV/0!</v>
      </c>
      <c r="K33" s="10" t="e">
        <f t="shared" si="8"/>
        <v>#DIV/0!</v>
      </c>
      <c r="L33" s="10" t="e">
        <f t="shared" si="8"/>
        <v>#DIV/0!</v>
      </c>
      <c r="M33" s="10" t="e">
        <f t="shared" si="8"/>
        <v>#DIV/0!</v>
      </c>
      <c r="N33" s="10" t="e">
        <f t="shared" si="8"/>
        <v>#DIV/0!</v>
      </c>
      <c r="O33" s="10" t="e">
        <f t="shared" si="7"/>
        <v>#DIV/0!</v>
      </c>
      <c r="P33" s="10" t="e">
        <f t="shared" si="7"/>
        <v>#DIV/0!</v>
      </c>
      <c r="Q33" s="10" t="e">
        <f t="shared" si="7"/>
        <v>#DIV/0!</v>
      </c>
      <c r="R33" s="10" t="e">
        <f t="shared" si="7"/>
        <v>#DIV/0!</v>
      </c>
      <c r="S33" s="10" t="e">
        <f t="shared" si="7"/>
        <v>#DIV/0!</v>
      </c>
      <c r="T33" s="10" t="e">
        <f t="shared" si="7"/>
        <v>#DIV/0!</v>
      </c>
      <c r="U33" s="10" t="e">
        <f t="shared" si="7"/>
        <v>#DIV/0!</v>
      </c>
      <c r="V33" s="10" t="e">
        <f t="shared" si="7"/>
        <v>#DIV/0!</v>
      </c>
      <c r="W33" s="10" t="e">
        <f t="shared" si="7"/>
        <v>#DIV/0!</v>
      </c>
      <c r="X33" s="10" t="e">
        <f t="shared" si="7"/>
        <v>#DIV/0!</v>
      </c>
      <c r="Y33" s="298"/>
      <c r="Z33" s="292"/>
    </row>
    <row r="34" spans="2:26" s="51" customFormat="1" ht="21.75" customHeight="1">
      <c r="B34" s="56" t="s">
        <v>7</v>
      </c>
      <c r="C34" s="163" t="s">
        <v>195</v>
      </c>
      <c r="D34" s="65" t="e">
        <f>+IF(D33&lt;0,0,D33*$Y$34)</f>
        <v>#DIV/0!</v>
      </c>
      <c r="E34" s="9" t="e">
        <f aca="true" t="shared" si="9" ref="E34:X34">+IF(E33&lt;0,0,E33*$Y$34)</f>
        <v>#DIV/0!</v>
      </c>
      <c r="F34" s="9" t="e">
        <f t="shared" si="9"/>
        <v>#DIV/0!</v>
      </c>
      <c r="G34" s="9" t="e">
        <f t="shared" si="9"/>
        <v>#DIV/0!</v>
      </c>
      <c r="H34" s="9" t="e">
        <f t="shared" si="9"/>
        <v>#DIV/0!</v>
      </c>
      <c r="I34" s="9" t="e">
        <f t="shared" si="9"/>
        <v>#DIV/0!</v>
      </c>
      <c r="J34" s="9" t="e">
        <f t="shared" si="9"/>
        <v>#DIV/0!</v>
      </c>
      <c r="K34" s="9" t="e">
        <f t="shared" si="9"/>
        <v>#DIV/0!</v>
      </c>
      <c r="L34" s="9" t="e">
        <f t="shared" si="9"/>
        <v>#DIV/0!</v>
      </c>
      <c r="M34" s="9" t="e">
        <f t="shared" si="9"/>
        <v>#DIV/0!</v>
      </c>
      <c r="N34" s="9" t="e">
        <f t="shared" si="9"/>
        <v>#DIV/0!</v>
      </c>
      <c r="O34" s="9" t="e">
        <f t="shared" si="9"/>
        <v>#DIV/0!</v>
      </c>
      <c r="P34" s="9" t="e">
        <f t="shared" si="9"/>
        <v>#DIV/0!</v>
      </c>
      <c r="Q34" s="9" t="e">
        <f t="shared" si="9"/>
        <v>#DIV/0!</v>
      </c>
      <c r="R34" s="9" t="e">
        <f t="shared" si="9"/>
        <v>#DIV/0!</v>
      </c>
      <c r="S34" s="9" t="e">
        <f t="shared" si="9"/>
        <v>#DIV/0!</v>
      </c>
      <c r="T34" s="9" t="e">
        <f t="shared" si="9"/>
        <v>#DIV/0!</v>
      </c>
      <c r="U34" s="9" t="e">
        <f t="shared" si="9"/>
        <v>#DIV/0!</v>
      </c>
      <c r="V34" s="9" t="e">
        <f t="shared" si="9"/>
        <v>#DIV/0!</v>
      </c>
      <c r="W34" s="9" t="e">
        <f t="shared" si="9"/>
        <v>#DIV/0!</v>
      </c>
      <c r="X34" s="9" t="e">
        <f t="shared" si="9"/>
        <v>#DIV/0!</v>
      </c>
      <c r="Y34" s="302">
        <v>0.23</v>
      </c>
      <c r="Z34" s="303"/>
    </row>
    <row r="35" spans="2:26" s="51" customFormat="1" ht="21.75" customHeight="1">
      <c r="B35" s="114" t="s">
        <v>8</v>
      </c>
      <c r="C35" s="164" t="s">
        <v>30</v>
      </c>
      <c r="D35" s="64" t="e">
        <f>D33-D34</f>
        <v>#DIV/0!</v>
      </c>
      <c r="E35" s="10" t="e">
        <f>E33-E34</f>
        <v>#DIV/0!</v>
      </c>
      <c r="F35" s="10" t="e">
        <f aca="true" t="shared" si="10" ref="F35:N35">F33-F34</f>
        <v>#DIV/0!</v>
      </c>
      <c r="G35" s="10" t="e">
        <f t="shared" si="10"/>
        <v>#DIV/0!</v>
      </c>
      <c r="H35" s="10" t="e">
        <f t="shared" si="10"/>
        <v>#DIV/0!</v>
      </c>
      <c r="I35" s="10" t="e">
        <f t="shared" si="10"/>
        <v>#DIV/0!</v>
      </c>
      <c r="J35" s="10" t="e">
        <f t="shared" si="10"/>
        <v>#DIV/0!</v>
      </c>
      <c r="K35" s="10" t="e">
        <f t="shared" si="10"/>
        <v>#DIV/0!</v>
      </c>
      <c r="L35" s="10" t="e">
        <f t="shared" si="10"/>
        <v>#DIV/0!</v>
      </c>
      <c r="M35" s="10" t="e">
        <f t="shared" si="10"/>
        <v>#DIV/0!</v>
      </c>
      <c r="N35" s="10" t="e">
        <f t="shared" si="10"/>
        <v>#DIV/0!</v>
      </c>
      <c r="O35" s="10" t="e">
        <f aca="true" t="shared" si="11" ref="O35:X35">O33-O34</f>
        <v>#DIV/0!</v>
      </c>
      <c r="P35" s="10" t="e">
        <f t="shared" si="11"/>
        <v>#DIV/0!</v>
      </c>
      <c r="Q35" s="10" t="e">
        <f t="shared" si="11"/>
        <v>#DIV/0!</v>
      </c>
      <c r="R35" s="10" t="e">
        <f t="shared" si="11"/>
        <v>#DIV/0!</v>
      </c>
      <c r="S35" s="10" t="e">
        <f t="shared" si="11"/>
        <v>#DIV/0!</v>
      </c>
      <c r="T35" s="10" t="e">
        <f t="shared" si="11"/>
        <v>#DIV/0!</v>
      </c>
      <c r="U35" s="10" t="e">
        <f t="shared" si="11"/>
        <v>#DIV/0!</v>
      </c>
      <c r="V35" s="10" t="e">
        <f t="shared" si="11"/>
        <v>#DIV/0!</v>
      </c>
      <c r="W35" s="10" t="e">
        <f t="shared" si="11"/>
        <v>#DIV/0!</v>
      </c>
      <c r="X35" s="10" t="e">
        <f t="shared" si="11"/>
        <v>#DIV/0!</v>
      </c>
      <c r="Y35" s="298"/>
      <c r="Z35" s="303"/>
    </row>
    <row r="36" spans="2:26" s="51" customFormat="1" ht="21.75" customHeight="1">
      <c r="B36" s="114" t="s">
        <v>9</v>
      </c>
      <c r="C36" s="164" t="s">
        <v>30</v>
      </c>
      <c r="D36" s="64" t="e">
        <f>D35</f>
        <v>#DIV/0!</v>
      </c>
      <c r="E36" s="9" t="e">
        <f>D36+E35</f>
        <v>#DIV/0!</v>
      </c>
      <c r="F36" s="9" t="e">
        <f aca="true" t="shared" si="12" ref="F36:N36">E36+F35</f>
        <v>#DIV/0!</v>
      </c>
      <c r="G36" s="9" t="e">
        <f t="shared" si="12"/>
        <v>#DIV/0!</v>
      </c>
      <c r="H36" s="9" t="e">
        <f t="shared" si="12"/>
        <v>#DIV/0!</v>
      </c>
      <c r="I36" s="9" t="e">
        <f t="shared" si="12"/>
        <v>#DIV/0!</v>
      </c>
      <c r="J36" s="9" t="e">
        <f t="shared" si="12"/>
        <v>#DIV/0!</v>
      </c>
      <c r="K36" s="9" t="e">
        <f t="shared" si="12"/>
        <v>#DIV/0!</v>
      </c>
      <c r="L36" s="9" t="e">
        <f t="shared" si="12"/>
        <v>#DIV/0!</v>
      </c>
      <c r="M36" s="9" t="e">
        <f t="shared" si="12"/>
        <v>#DIV/0!</v>
      </c>
      <c r="N36" s="9" t="e">
        <f t="shared" si="12"/>
        <v>#DIV/0!</v>
      </c>
      <c r="O36" s="9" t="e">
        <f aca="true" t="shared" si="13" ref="O36:X36">N36+O35</f>
        <v>#DIV/0!</v>
      </c>
      <c r="P36" s="9" t="e">
        <f t="shared" si="13"/>
        <v>#DIV/0!</v>
      </c>
      <c r="Q36" s="9" t="e">
        <f t="shared" si="13"/>
        <v>#DIV/0!</v>
      </c>
      <c r="R36" s="9" t="e">
        <f t="shared" si="13"/>
        <v>#DIV/0!</v>
      </c>
      <c r="S36" s="9" t="e">
        <f t="shared" si="13"/>
        <v>#DIV/0!</v>
      </c>
      <c r="T36" s="9" t="e">
        <f t="shared" si="13"/>
        <v>#DIV/0!</v>
      </c>
      <c r="U36" s="9" t="e">
        <f t="shared" si="13"/>
        <v>#DIV/0!</v>
      </c>
      <c r="V36" s="9" t="e">
        <f t="shared" si="13"/>
        <v>#DIV/0!</v>
      </c>
      <c r="W36" s="9" t="e">
        <f t="shared" si="13"/>
        <v>#DIV/0!</v>
      </c>
      <c r="X36" s="9" t="e">
        <f t="shared" si="13"/>
        <v>#DIV/0!</v>
      </c>
      <c r="Y36" s="302"/>
      <c r="Z36" s="303"/>
    </row>
    <row r="37" spans="2:26" s="51" customFormat="1" ht="21.75" customHeight="1" thickBot="1">
      <c r="B37" s="14"/>
      <c r="C37" s="165"/>
      <c r="D37" s="66"/>
      <c r="E37" s="15"/>
      <c r="F37" s="15"/>
      <c r="G37" s="15"/>
      <c r="H37" s="15"/>
      <c r="I37" s="15"/>
      <c r="J37" s="15"/>
      <c r="K37" s="15"/>
      <c r="L37" s="15"/>
      <c r="M37" s="15"/>
      <c r="N37" s="15"/>
      <c r="O37" s="15"/>
      <c r="P37" s="15"/>
      <c r="Q37" s="15"/>
      <c r="R37" s="15"/>
      <c r="S37" s="15"/>
      <c r="T37" s="15"/>
      <c r="U37" s="15"/>
      <c r="V37" s="15"/>
      <c r="W37" s="15"/>
      <c r="X37" s="15"/>
      <c r="Y37" s="304"/>
      <c r="Z37" s="305"/>
    </row>
    <row r="38" spans="2:26" s="51" customFormat="1" ht="21.75" customHeight="1" thickBot="1" thickTop="1">
      <c r="B38" s="134" t="s">
        <v>83</v>
      </c>
      <c r="C38" s="166" t="s">
        <v>84</v>
      </c>
      <c r="D38" s="67"/>
      <c r="E38" s="16" t="e">
        <f aca="true" t="shared" si="14" ref="E38:X38">E35/(E18-E16)*100</f>
        <v>#DIV/0!</v>
      </c>
      <c r="F38" s="17" t="e">
        <f t="shared" si="14"/>
        <v>#DIV/0!</v>
      </c>
      <c r="G38" s="17" t="e">
        <f t="shared" si="14"/>
        <v>#DIV/0!</v>
      </c>
      <c r="H38" s="17" t="e">
        <f t="shared" si="14"/>
        <v>#DIV/0!</v>
      </c>
      <c r="I38" s="17" t="e">
        <f t="shared" si="14"/>
        <v>#DIV/0!</v>
      </c>
      <c r="J38" s="17" t="e">
        <f t="shared" si="14"/>
        <v>#DIV/0!</v>
      </c>
      <c r="K38" s="17" t="e">
        <f t="shared" si="14"/>
        <v>#DIV/0!</v>
      </c>
      <c r="L38" s="17" t="e">
        <f t="shared" si="14"/>
        <v>#DIV/0!</v>
      </c>
      <c r="M38" s="17" t="e">
        <f t="shared" si="14"/>
        <v>#DIV/0!</v>
      </c>
      <c r="N38" s="17" t="e">
        <f t="shared" si="14"/>
        <v>#DIV/0!</v>
      </c>
      <c r="O38" s="17" t="e">
        <f t="shared" si="14"/>
        <v>#DIV/0!</v>
      </c>
      <c r="P38" s="17" t="e">
        <f t="shared" si="14"/>
        <v>#DIV/0!</v>
      </c>
      <c r="Q38" s="17" t="e">
        <f t="shared" si="14"/>
        <v>#DIV/0!</v>
      </c>
      <c r="R38" s="17" t="e">
        <f t="shared" si="14"/>
        <v>#DIV/0!</v>
      </c>
      <c r="S38" s="17" t="e">
        <f t="shared" si="14"/>
        <v>#DIV/0!</v>
      </c>
      <c r="T38" s="17" t="e">
        <f t="shared" si="14"/>
        <v>#DIV/0!</v>
      </c>
      <c r="U38" s="17" t="e">
        <f t="shared" si="14"/>
        <v>#DIV/0!</v>
      </c>
      <c r="V38" s="17" t="e">
        <f t="shared" si="14"/>
        <v>#DIV/0!</v>
      </c>
      <c r="W38" s="17" t="e">
        <f t="shared" si="14"/>
        <v>#DIV/0!</v>
      </c>
      <c r="X38" s="18" t="e">
        <f t="shared" si="14"/>
        <v>#DIV/0!</v>
      </c>
      <c r="Y38" s="304"/>
      <c r="Z38" s="306"/>
    </row>
    <row r="39" spans="2:26" s="51" customFormat="1" ht="21.75" customHeight="1" thickTop="1">
      <c r="B39" s="14"/>
      <c r="C39" s="165"/>
      <c r="D39" s="66"/>
      <c r="E39" s="19"/>
      <c r="F39" s="19"/>
      <c r="G39" s="19"/>
      <c r="H39" s="19"/>
      <c r="I39" s="19"/>
      <c r="J39" s="19"/>
      <c r="K39" s="19"/>
      <c r="L39" s="19"/>
      <c r="M39" s="19" t="s">
        <v>89</v>
      </c>
      <c r="N39" s="135" t="e">
        <f>SUM(E38:N38)/10</f>
        <v>#DIV/0!</v>
      </c>
      <c r="O39" s="19"/>
      <c r="P39" s="19"/>
      <c r="Q39" s="19"/>
      <c r="R39" s="19"/>
      <c r="S39" s="19"/>
      <c r="T39" s="19"/>
      <c r="U39" s="19"/>
      <c r="V39" s="19"/>
      <c r="W39" s="19" t="s">
        <v>88</v>
      </c>
      <c r="X39" s="281" t="e">
        <f>SUM(E38:X38)/20</f>
        <v>#DIV/0!</v>
      </c>
      <c r="Y39" s="304"/>
      <c r="Z39" s="306"/>
    </row>
    <row r="40" spans="2:26" s="51" customFormat="1" ht="21.75" customHeight="1">
      <c r="B40" s="2" t="s">
        <v>196</v>
      </c>
      <c r="C40" s="167"/>
      <c r="D40" s="68"/>
      <c r="E40" s="20"/>
      <c r="F40" s="20"/>
      <c r="G40" s="20"/>
      <c r="H40" s="20"/>
      <c r="I40" s="20"/>
      <c r="J40" s="20"/>
      <c r="K40" s="20"/>
      <c r="L40" s="20"/>
      <c r="M40" s="20"/>
      <c r="N40" s="20"/>
      <c r="O40" s="20"/>
      <c r="P40" s="20"/>
      <c r="Q40" s="20"/>
      <c r="R40" s="20"/>
      <c r="S40" s="20"/>
      <c r="T40" s="20"/>
      <c r="U40" s="20"/>
      <c r="V40" s="20"/>
      <c r="W40" s="20"/>
      <c r="X40" s="20"/>
      <c r="Y40" s="307"/>
      <c r="Z40" s="308"/>
    </row>
    <row r="41" spans="2:26" s="24" customFormat="1" ht="21.75" customHeight="1">
      <c r="B41" s="76" t="s">
        <v>2</v>
      </c>
      <c r="C41" s="8" t="s">
        <v>110</v>
      </c>
      <c r="D41" s="77" t="s">
        <v>23</v>
      </c>
      <c r="E41" s="78" t="s">
        <v>74</v>
      </c>
      <c r="F41" s="78" t="s">
        <v>75</v>
      </c>
      <c r="G41" s="78" t="s">
        <v>76</v>
      </c>
      <c r="H41" s="78" t="s">
        <v>77</v>
      </c>
      <c r="I41" s="78" t="s">
        <v>92</v>
      </c>
      <c r="J41" s="78" t="s">
        <v>93</v>
      </c>
      <c r="K41" s="78" t="s">
        <v>94</v>
      </c>
      <c r="L41" s="78" t="s">
        <v>95</v>
      </c>
      <c r="M41" s="78" t="s">
        <v>96</v>
      </c>
      <c r="N41" s="78" t="s">
        <v>97</v>
      </c>
      <c r="O41" s="78" t="s">
        <v>98</v>
      </c>
      <c r="P41" s="78" t="s">
        <v>99</v>
      </c>
      <c r="Q41" s="78" t="s">
        <v>100</v>
      </c>
      <c r="R41" s="78" t="s">
        <v>101</v>
      </c>
      <c r="S41" s="78" t="s">
        <v>102</v>
      </c>
      <c r="T41" s="78" t="s">
        <v>103</v>
      </c>
      <c r="U41" s="78" t="s">
        <v>104</v>
      </c>
      <c r="V41" s="78" t="s">
        <v>105</v>
      </c>
      <c r="W41" s="78" t="s">
        <v>106</v>
      </c>
      <c r="X41" s="78" t="s">
        <v>107</v>
      </c>
      <c r="Y41" s="351" t="s">
        <v>191</v>
      </c>
      <c r="Z41" s="352"/>
    </row>
    <row r="42" spans="2:26" ht="21.75" customHeight="1">
      <c r="B42" s="131" t="s">
        <v>81</v>
      </c>
      <c r="C42" s="168" t="s">
        <v>82</v>
      </c>
      <c r="D42" s="3" t="e">
        <f aca="true" t="shared" si="15" ref="D42:X42">D25+D26+D33-D34</f>
        <v>#DIV/0!</v>
      </c>
      <c r="E42" s="3" t="e">
        <f t="shared" si="15"/>
        <v>#DIV/0!</v>
      </c>
      <c r="F42" s="3" t="e">
        <f t="shared" si="15"/>
        <v>#DIV/0!</v>
      </c>
      <c r="G42" s="3" t="e">
        <f t="shared" si="15"/>
        <v>#DIV/0!</v>
      </c>
      <c r="H42" s="3" t="e">
        <f t="shared" si="15"/>
        <v>#DIV/0!</v>
      </c>
      <c r="I42" s="3" t="e">
        <f t="shared" si="15"/>
        <v>#DIV/0!</v>
      </c>
      <c r="J42" s="3" t="e">
        <f t="shared" si="15"/>
        <v>#DIV/0!</v>
      </c>
      <c r="K42" s="3" t="e">
        <f t="shared" si="15"/>
        <v>#DIV/0!</v>
      </c>
      <c r="L42" s="3" t="e">
        <f t="shared" si="15"/>
        <v>#DIV/0!</v>
      </c>
      <c r="M42" s="3" t="e">
        <f t="shared" si="15"/>
        <v>#DIV/0!</v>
      </c>
      <c r="N42" s="3" t="e">
        <f t="shared" si="15"/>
        <v>#DIV/0!</v>
      </c>
      <c r="O42" s="3" t="e">
        <f t="shared" si="15"/>
        <v>#DIV/0!</v>
      </c>
      <c r="P42" s="3" t="e">
        <f t="shared" si="15"/>
        <v>#DIV/0!</v>
      </c>
      <c r="Q42" s="3" t="e">
        <f t="shared" si="15"/>
        <v>#DIV/0!</v>
      </c>
      <c r="R42" s="3" t="e">
        <f t="shared" si="15"/>
        <v>#DIV/0!</v>
      </c>
      <c r="S42" s="3" t="e">
        <f t="shared" si="15"/>
        <v>#DIV/0!</v>
      </c>
      <c r="T42" s="3" t="e">
        <f t="shared" si="15"/>
        <v>#DIV/0!</v>
      </c>
      <c r="U42" s="3" t="e">
        <f t="shared" si="15"/>
        <v>#DIV/0!</v>
      </c>
      <c r="V42" s="3" t="e">
        <f t="shared" si="15"/>
        <v>#DIV/0!</v>
      </c>
      <c r="W42" s="3" t="e">
        <f t="shared" si="15"/>
        <v>#DIV/0!</v>
      </c>
      <c r="X42" s="3" t="e">
        <f t="shared" si="15"/>
        <v>#DIV/0!</v>
      </c>
      <c r="Y42" s="309"/>
      <c r="Z42" s="310"/>
    </row>
    <row r="43" spans="2:26" ht="21.75" customHeight="1">
      <c r="B43" s="115" t="s">
        <v>10</v>
      </c>
      <c r="C43" s="169" t="s">
        <v>21</v>
      </c>
      <c r="D43" s="234">
        <f>+'入力シート③標準値等の設定された入力項目'!$B$14</f>
        <v>0</v>
      </c>
      <c r="E43" s="123"/>
      <c r="F43" s="124"/>
      <c r="G43" s="124"/>
      <c r="H43" s="124"/>
      <c r="I43" s="124"/>
      <c r="J43" s="124"/>
      <c r="K43" s="124"/>
      <c r="L43" s="124"/>
      <c r="M43" s="124"/>
      <c r="N43" s="124"/>
      <c r="O43" s="124"/>
      <c r="P43" s="124"/>
      <c r="Q43" s="124"/>
      <c r="R43" s="124"/>
      <c r="S43" s="124"/>
      <c r="T43" s="124"/>
      <c r="U43" s="124"/>
      <c r="V43" s="124"/>
      <c r="W43" s="124"/>
      <c r="X43" s="124"/>
      <c r="Y43" s="311"/>
      <c r="Z43" s="312"/>
    </row>
    <row r="44" spans="2:26" ht="21.75" customHeight="1">
      <c r="B44" s="117" t="s">
        <v>35</v>
      </c>
      <c r="C44" s="170" t="s">
        <v>21</v>
      </c>
      <c r="D44" s="235">
        <f>'入力シート①賃料収入、店舗面積'!$L$29/10000</f>
        <v>0</v>
      </c>
      <c r="E44" s="125"/>
      <c r="F44" s="126"/>
      <c r="G44" s="126"/>
      <c r="H44" s="126"/>
      <c r="I44" s="126"/>
      <c r="J44" s="126"/>
      <c r="K44" s="126"/>
      <c r="L44" s="126"/>
      <c r="M44" s="126"/>
      <c r="N44" s="126"/>
      <c r="O44" s="126"/>
      <c r="P44" s="126"/>
      <c r="Q44" s="126"/>
      <c r="R44" s="126"/>
      <c r="S44" s="126"/>
      <c r="T44" s="126"/>
      <c r="U44" s="126"/>
      <c r="V44" s="126"/>
      <c r="W44" s="126"/>
      <c r="X44" s="126"/>
      <c r="Y44" s="313"/>
      <c r="Z44" s="314"/>
    </row>
    <row r="45" spans="2:26" ht="21.75" customHeight="1">
      <c r="B45" s="117" t="s">
        <v>48</v>
      </c>
      <c r="C45" s="170" t="s">
        <v>34</v>
      </c>
      <c r="D45" s="241" t="e">
        <f>+'入力シート②建築単価、外構工事費'!$E$8*'入力シート①賃料収入、店舗面積'!$N$39</f>
        <v>#DIV/0!</v>
      </c>
      <c r="E45" s="128"/>
      <c r="F45" s="126"/>
      <c r="G45" s="126"/>
      <c r="H45" s="126"/>
      <c r="I45" s="126"/>
      <c r="J45" s="126"/>
      <c r="K45" s="126"/>
      <c r="L45" s="126"/>
      <c r="M45" s="126"/>
      <c r="N45" s="126"/>
      <c r="O45" s="126"/>
      <c r="P45" s="126"/>
      <c r="Q45" s="126"/>
      <c r="R45" s="126"/>
      <c r="S45" s="126"/>
      <c r="T45" s="126"/>
      <c r="U45" s="126"/>
      <c r="V45" s="126"/>
      <c r="W45" s="126"/>
      <c r="X45" s="126"/>
      <c r="Y45" s="313"/>
      <c r="Z45" s="314"/>
    </row>
    <row r="46" spans="2:26" ht="21.75" customHeight="1">
      <c r="B46" s="117" t="s">
        <v>36</v>
      </c>
      <c r="C46" s="170"/>
      <c r="D46" s="127"/>
      <c r="E46" s="128"/>
      <c r="F46" s="126"/>
      <c r="G46" s="126"/>
      <c r="H46" s="126"/>
      <c r="I46" s="126"/>
      <c r="J46" s="126"/>
      <c r="K46" s="126"/>
      <c r="L46" s="126"/>
      <c r="M46" s="126"/>
      <c r="N46" s="126"/>
      <c r="O46" s="126"/>
      <c r="P46" s="126"/>
      <c r="Q46" s="126"/>
      <c r="R46" s="126"/>
      <c r="S46" s="126"/>
      <c r="T46" s="126"/>
      <c r="U46" s="126"/>
      <c r="V46" s="126"/>
      <c r="W46" s="126"/>
      <c r="X46" s="126"/>
      <c r="Y46" s="313"/>
      <c r="Z46" s="314"/>
    </row>
    <row r="47" spans="2:26" ht="21.75" customHeight="1">
      <c r="B47" s="117" t="s">
        <v>11</v>
      </c>
      <c r="C47" s="170" t="s">
        <v>108</v>
      </c>
      <c r="D47" s="280" t="e">
        <f>'入力シート②建築単価、外構工事費'!$E$8-($D$45+$D$46)</f>
        <v>#DIV/0!</v>
      </c>
      <c r="E47" s="126"/>
      <c r="F47" s="126"/>
      <c r="G47" s="126"/>
      <c r="H47" s="126"/>
      <c r="I47" s="126"/>
      <c r="J47" s="126"/>
      <c r="K47" s="126"/>
      <c r="L47" s="126"/>
      <c r="M47" s="126"/>
      <c r="N47" s="126"/>
      <c r="O47" s="126"/>
      <c r="P47" s="126"/>
      <c r="Q47" s="126"/>
      <c r="R47" s="126"/>
      <c r="S47" s="126"/>
      <c r="T47" s="126"/>
      <c r="U47" s="126"/>
      <c r="V47" s="126"/>
      <c r="W47" s="126"/>
      <c r="X47" s="126"/>
      <c r="Y47" s="313"/>
      <c r="Z47" s="314"/>
    </row>
    <row r="48" spans="2:26" ht="21.75" customHeight="1">
      <c r="B48" s="129" t="s">
        <v>1</v>
      </c>
      <c r="C48" s="171" t="s">
        <v>55</v>
      </c>
      <c r="D48" s="121" t="e">
        <f>SUM(D43:D47)</f>
        <v>#DIV/0!</v>
      </c>
      <c r="E48" s="130">
        <f>SUM(E43:E47)</f>
        <v>0</v>
      </c>
      <c r="F48" s="122">
        <f aca="true" t="shared" si="16" ref="F48:X48">SUM(F43:F47)</f>
        <v>0</v>
      </c>
      <c r="G48" s="122">
        <f t="shared" si="16"/>
        <v>0</v>
      </c>
      <c r="H48" s="122">
        <f t="shared" si="16"/>
        <v>0</v>
      </c>
      <c r="I48" s="122">
        <f t="shared" si="16"/>
        <v>0</v>
      </c>
      <c r="J48" s="122">
        <f t="shared" si="16"/>
        <v>0</v>
      </c>
      <c r="K48" s="122">
        <f t="shared" si="16"/>
        <v>0</v>
      </c>
      <c r="L48" s="122">
        <f t="shared" si="16"/>
        <v>0</v>
      </c>
      <c r="M48" s="122">
        <f t="shared" si="16"/>
        <v>0</v>
      </c>
      <c r="N48" s="122">
        <f t="shared" si="16"/>
        <v>0</v>
      </c>
      <c r="O48" s="122">
        <f t="shared" si="16"/>
        <v>0</v>
      </c>
      <c r="P48" s="122">
        <f t="shared" si="16"/>
        <v>0</v>
      </c>
      <c r="Q48" s="122">
        <f t="shared" si="16"/>
        <v>0</v>
      </c>
      <c r="R48" s="122">
        <f t="shared" si="16"/>
        <v>0</v>
      </c>
      <c r="S48" s="122">
        <f t="shared" si="16"/>
        <v>0</v>
      </c>
      <c r="T48" s="122">
        <f t="shared" si="16"/>
        <v>0</v>
      </c>
      <c r="U48" s="122">
        <f t="shared" si="16"/>
        <v>0</v>
      </c>
      <c r="V48" s="122">
        <f t="shared" si="16"/>
        <v>0</v>
      </c>
      <c r="W48" s="122">
        <f t="shared" si="16"/>
        <v>0</v>
      </c>
      <c r="X48" s="122">
        <f t="shared" si="16"/>
        <v>0</v>
      </c>
      <c r="Y48" s="315"/>
      <c r="Z48" s="316"/>
    </row>
    <row r="49" spans="2:26" ht="21.75" customHeight="1">
      <c r="B49" s="115" t="s">
        <v>12</v>
      </c>
      <c r="C49" s="169"/>
      <c r="D49" s="329">
        <f>+'入力シート②建築単価、外構工事費'!$E$8</f>
        <v>0</v>
      </c>
      <c r="E49" s="116"/>
      <c r="F49" s="116"/>
      <c r="G49" s="116"/>
      <c r="H49" s="116"/>
      <c r="I49" s="116"/>
      <c r="J49" s="116"/>
      <c r="K49" s="116"/>
      <c r="L49" s="116"/>
      <c r="M49" s="116"/>
      <c r="N49" s="116"/>
      <c r="O49" s="116"/>
      <c r="P49" s="116"/>
      <c r="Q49" s="116"/>
      <c r="R49" s="116"/>
      <c r="S49" s="116"/>
      <c r="T49" s="116"/>
      <c r="U49" s="116"/>
      <c r="V49" s="116"/>
      <c r="W49" s="116"/>
      <c r="X49" s="116"/>
      <c r="Y49" s="317"/>
      <c r="Z49" s="312"/>
    </row>
    <row r="50" spans="2:26" ht="21.75" customHeight="1">
      <c r="B50" s="117" t="s">
        <v>131</v>
      </c>
      <c r="C50" s="170" t="s">
        <v>22</v>
      </c>
      <c r="D50" s="118"/>
      <c r="E50" s="119"/>
      <c r="F50" s="119"/>
      <c r="G50" s="119"/>
      <c r="H50" s="119"/>
      <c r="I50" s="119"/>
      <c r="J50" s="119"/>
      <c r="K50" s="119"/>
      <c r="L50" s="119"/>
      <c r="M50" s="119"/>
      <c r="N50" s="119">
        <f>+'入力シート②建築単価、外構工事費'!$E$8*$Y$50</f>
        <v>0</v>
      </c>
      <c r="O50" s="119"/>
      <c r="P50" s="119"/>
      <c r="Q50" s="119"/>
      <c r="R50" s="119"/>
      <c r="S50" s="119"/>
      <c r="T50" s="119"/>
      <c r="U50" s="119"/>
      <c r="V50" s="119"/>
      <c r="W50" s="119"/>
      <c r="X50" s="119"/>
      <c r="Y50" s="284">
        <v>0.1</v>
      </c>
      <c r="Z50" s="314"/>
    </row>
    <row r="51" spans="2:26" ht="21.75" customHeight="1">
      <c r="B51" s="117" t="s">
        <v>13</v>
      </c>
      <c r="C51" s="170" t="s">
        <v>140</v>
      </c>
      <c r="D51" s="118"/>
      <c r="E51" s="119" t="e">
        <f>IF(D57-1&gt;0,$D$47/'入力シート③標準値等の設定された入力項目'!$B$18,0)</f>
        <v>#DIV/0!</v>
      </c>
      <c r="F51" s="119" t="e">
        <f>IF(E57-1&gt;0,$D$47/'入力シート③標準値等の設定された入力項目'!$B$18,0)</f>
        <v>#DIV/0!</v>
      </c>
      <c r="G51" s="119" t="e">
        <f>IF(F57-1&gt;0,$D$47/'入力シート③標準値等の設定された入力項目'!$B$18,0)</f>
        <v>#DIV/0!</v>
      </c>
      <c r="H51" s="119" t="e">
        <f>IF(G57-1&gt;0,$D$47/'入力シート③標準値等の設定された入力項目'!$B$18,0)</f>
        <v>#DIV/0!</v>
      </c>
      <c r="I51" s="119" t="e">
        <f>IF(H57-1&gt;0,$D$47/'入力シート③標準値等の設定された入力項目'!$B$18,0)</f>
        <v>#DIV/0!</v>
      </c>
      <c r="J51" s="119" t="e">
        <f>IF(I57-1&gt;0,$D$47/'入力シート③標準値等の設定された入力項目'!$B$18,0)</f>
        <v>#DIV/0!</v>
      </c>
      <c r="K51" s="119" t="e">
        <f>IF(J57-1&gt;0,$D$47/'入力シート③標準値等の設定された入力項目'!$B$18,0)</f>
        <v>#DIV/0!</v>
      </c>
      <c r="L51" s="119" t="e">
        <f>IF(K57-1&gt;0,$D$47/'入力シート③標準値等の設定された入力項目'!$B$18,0)</f>
        <v>#DIV/0!</v>
      </c>
      <c r="M51" s="119" t="e">
        <f>IF(L57-1&gt;0,$D$47/'入力シート③標準値等の設定された入力項目'!$B$18,0)</f>
        <v>#DIV/0!</v>
      </c>
      <c r="N51" s="119" t="e">
        <f>IF(M57-1&gt;0,$D$47/'入力シート③標準値等の設定された入力項目'!$B$18,0)</f>
        <v>#DIV/0!</v>
      </c>
      <c r="O51" s="119" t="e">
        <f>IF(N57-1&gt;0,$D$47/'入力シート③標準値等の設定された入力項目'!$B$18,0)</f>
        <v>#DIV/0!</v>
      </c>
      <c r="P51" s="119" t="e">
        <f>IF(O57-1&gt;0,$D$47/'入力シート③標準値等の設定された入力項目'!$B$18,0)</f>
        <v>#DIV/0!</v>
      </c>
      <c r="Q51" s="119" t="e">
        <f>IF(P57-1&gt;0,$D$47/'入力シート③標準値等の設定された入力項目'!$B$18,0)</f>
        <v>#DIV/0!</v>
      </c>
      <c r="R51" s="119" t="e">
        <f>IF(Q57-1&gt;0,$D$47/'入力シート③標準値等の設定された入力項目'!$B$18,0)</f>
        <v>#DIV/0!</v>
      </c>
      <c r="S51" s="119" t="e">
        <f>IF(R57-1&gt;0,$D$47/'入力シート③標準値等の設定された入力項目'!$B$18,0)</f>
        <v>#DIV/0!</v>
      </c>
      <c r="T51" s="119" t="e">
        <f>IF(S57-1&gt;0,$D$47/'入力シート③標準値等の設定された入力項目'!$B$18,0)</f>
        <v>#DIV/0!</v>
      </c>
      <c r="U51" s="119" t="e">
        <f>IF(T57-1&gt;0,$D$47/'入力シート③標準値等の設定された入力項目'!$B$18,0)</f>
        <v>#DIV/0!</v>
      </c>
      <c r="V51" s="119" t="e">
        <f>IF(U57-1&gt;0,$D$47/'入力シート③標準値等の設定された入力項目'!$B$18,0)</f>
        <v>#DIV/0!</v>
      </c>
      <c r="W51" s="119" t="e">
        <f>IF(V57-1&gt;0,$D$47/'入力シート③標準値等の設定された入力項目'!$B$18,0)</f>
        <v>#DIV/0!</v>
      </c>
      <c r="X51" s="119" t="e">
        <f>IF(W57-1&gt;0,$D$47/'入力シート③標準値等の設定された入力項目'!$B$18,0)</f>
        <v>#DIV/0!</v>
      </c>
      <c r="Y51" s="318"/>
      <c r="Z51" s="314"/>
    </row>
    <row r="52" spans="2:26" ht="21.75" customHeight="1">
      <c r="B52" s="120" t="s">
        <v>1</v>
      </c>
      <c r="C52" s="172" t="s">
        <v>55</v>
      </c>
      <c r="D52" s="121">
        <f aca="true" t="shared" si="17" ref="D52:X52">SUM(D49:D51)</f>
        <v>0</v>
      </c>
      <c r="E52" s="122" t="e">
        <f t="shared" si="17"/>
        <v>#DIV/0!</v>
      </c>
      <c r="F52" s="122" t="e">
        <f t="shared" si="17"/>
        <v>#DIV/0!</v>
      </c>
      <c r="G52" s="122" t="e">
        <f t="shared" si="17"/>
        <v>#DIV/0!</v>
      </c>
      <c r="H52" s="122" t="e">
        <f t="shared" si="17"/>
        <v>#DIV/0!</v>
      </c>
      <c r="I52" s="122" t="e">
        <f t="shared" si="17"/>
        <v>#DIV/0!</v>
      </c>
      <c r="J52" s="122" t="e">
        <f t="shared" si="17"/>
        <v>#DIV/0!</v>
      </c>
      <c r="K52" s="122" t="e">
        <f t="shared" si="17"/>
        <v>#DIV/0!</v>
      </c>
      <c r="L52" s="122" t="e">
        <f t="shared" si="17"/>
        <v>#DIV/0!</v>
      </c>
      <c r="M52" s="122" t="e">
        <f t="shared" si="17"/>
        <v>#DIV/0!</v>
      </c>
      <c r="N52" s="122" t="e">
        <f t="shared" si="17"/>
        <v>#DIV/0!</v>
      </c>
      <c r="O52" s="122" t="e">
        <f t="shared" si="17"/>
        <v>#DIV/0!</v>
      </c>
      <c r="P52" s="122" t="e">
        <f t="shared" si="17"/>
        <v>#DIV/0!</v>
      </c>
      <c r="Q52" s="122" t="e">
        <f t="shared" si="17"/>
        <v>#DIV/0!</v>
      </c>
      <c r="R52" s="122" t="e">
        <f t="shared" si="17"/>
        <v>#DIV/0!</v>
      </c>
      <c r="S52" s="122" t="e">
        <f t="shared" si="17"/>
        <v>#DIV/0!</v>
      </c>
      <c r="T52" s="122" t="e">
        <f t="shared" si="17"/>
        <v>#DIV/0!</v>
      </c>
      <c r="U52" s="122" t="e">
        <f t="shared" si="17"/>
        <v>#DIV/0!</v>
      </c>
      <c r="V52" s="122" t="e">
        <f t="shared" si="17"/>
        <v>#DIV/0!</v>
      </c>
      <c r="W52" s="122" t="e">
        <f t="shared" si="17"/>
        <v>#DIV/0!</v>
      </c>
      <c r="X52" s="122" t="e">
        <f t="shared" si="17"/>
        <v>#DIV/0!</v>
      </c>
      <c r="Y52" s="315"/>
      <c r="Z52" s="316"/>
    </row>
    <row r="53" spans="2:26" ht="21.75" customHeight="1">
      <c r="B53" s="132" t="s">
        <v>14</v>
      </c>
      <c r="C53" s="173" t="s">
        <v>55</v>
      </c>
      <c r="D53" s="69" t="e">
        <f>D48-D52</f>
        <v>#DIV/0!</v>
      </c>
      <c r="E53" s="52" t="e">
        <f>E48-E52</f>
        <v>#DIV/0!</v>
      </c>
      <c r="F53" s="52" t="e">
        <f aca="true" t="shared" si="18" ref="F53:X53">F48-F52</f>
        <v>#DIV/0!</v>
      </c>
      <c r="G53" s="52" t="e">
        <f t="shared" si="18"/>
        <v>#DIV/0!</v>
      </c>
      <c r="H53" s="52" t="e">
        <f t="shared" si="18"/>
        <v>#DIV/0!</v>
      </c>
      <c r="I53" s="52" t="e">
        <f t="shared" si="18"/>
        <v>#DIV/0!</v>
      </c>
      <c r="J53" s="52" t="e">
        <f t="shared" si="18"/>
        <v>#DIV/0!</v>
      </c>
      <c r="K53" s="52" t="e">
        <f t="shared" si="18"/>
        <v>#DIV/0!</v>
      </c>
      <c r="L53" s="52" t="e">
        <f t="shared" si="18"/>
        <v>#DIV/0!</v>
      </c>
      <c r="M53" s="52" t="e">
        <f t="shared" si="18"/>
        <v>#DIV/0!</v>
      </c>
      <c r="N53" s="52" t="e">
        <f t="shared" si="18"/>
        <v>#DIV/0!</v>
      </c>
      <c r="O53" s="52" t="e">
        <f t="shared" si="18"/>
        <v>#DIV/0!</v>
      </c>
      <c r="P53" s="52" t="e">
        <f t="shared" si="18"/>
        <v>#DIV/0!</v>
      </c>
      <c r="Q53" s="52" t="e">
        <f t="shared" si="18"/>
        <v>#DIV/0!</v>
      </c>
      <c r="R53" s="52" t="e">
        <f t="shared" si="18"/>
        <v>#DIV/0!</v>
      </c>
      <c r="S53" s="52" t="e">
        <f t="shared" si="18"/>
        <v>#DIV/0!</v>
      </c>
      <c r="T53" s="52" t="e">
        <f t="shared" si="18"/>
        <v>#DIV/0!</v>
      </c>
      <c r="U53" s="52" t="e">
        <f t="shared" si="18"/>
        <v>#DIV/0!</v>
      </c>
      <c r="V53" s="52" t="e">
        <f t="shared" si="18"/>
        <v>#DIV/0!</v>
      </c>
      <c r="W53" s="52" t="e">
        <f t="shared" si="18"/>
        <v>#DIV/0!</v>
      </c>
      <c r="X53" s="52" t="e">
        <f t="shared" si="18"/>
        <v>#DIV/0!</v>
      </c>
      <c r="Y53" s="319"/>
      <c r="Z53" s="320"/>
    </row>
    <row r="54" spans="2:26" ht="21.75" customHeight="1">
      <c r="B54" s="132" t="s">
        <v>15</v>
      </c>
      <c r="C54" s="173" t="s">
        <v>55</v>
      </c>
      <c r="D54" s="65" t="e">
        <f>+D42+D53</f>
        <v>#DIV/0!</v>
      </c>
      <c r="E54" s="13" t="e">
        <f>+E42+E53</f>
        <v>#DIV/0!</v>
      </c>
      <c r="F54" s="13" t="e">
        <f aca="true" t="shared" si="19" ref="F54:X54">+F42+F53</f>
        <v>#DIV/0!</v>
      </c>
      <c r="G54" s="13" t="e">
        <f t="shared" si="19"/>
        <v>#DIV/0!</v>
      </c>
      <c r="H54" s="13" t="e">
        <f t="shared" si="19"/>
        <v>#DIV/0!</v>
      </c>
      <c r="I54" s="13" t="e">
        <f t="shared" si="19"/>
        <v>#DIV/0!</v>
      </c>
      <c r="J54" s="13" t="e">
        <f t="shared" si="19"/>
        <v>#DIV/0!</v>
      </c>
      <c r="K54" s="13" t="e">
        <f t="shared" si="19"/>
        <v>#DIV/0!</v>
      </c>
      <c r="L54" s="13" t="e">
        <f t="shared" si="19"/>
        <v>#DIV/0!</v>
      </c>
      <c r="M54" s="13" t="e">
        <f t="shared" si="19"/>
        <v>#DIV/0!</v>
      </c>
      <c r="N54" s="13" t="e">
        <f t="shared" si="19"/>
        <v>#DIV/0!</v>
      </c>
      <c r="O54" s="13" t="e">
        <f t="shared" si="19"/>
        <v>#DIV/0!</v>
      </c>
      <c r="P54" s="13" t="e">
        <f t="shared" si="19"/>
        <v>#DIV/0!</v>
      </c>
      <c r="Q54" s="13" t="e">
        <f t="shared" si="19"/>
        <v>#DIV/0!</v>
      </c>
      <c r="R54" s="13" t="e">
        <f t="shared" si="19"/>
        <v>#DIV/0!</v>
      </c>
      <c r="S54" s="13" t="e">
        <f t="shared" si="19"/>
        <v>#DIV/0!</v>
      </c>
      <c r="T54" s="13" t="e">
        <f t="shared" si="19"/>
        <v>#DIV/0!</v>
      </c>
      <c r="U54" s="13" t="e">
        <f t="shared" si="19"/>
        <v>#DIV/0!</v>
      </c>
      <c r="V54" s="13" t="e">
        <f t="shared" si="19"/>
        <v>#DIV/0!</v>
      </c>
      <c r="W54" s="13" t="e">
        <f>+W42+W53</f>
        <v>#DIV/0!</v>
      </c>
      <c r="X54" s="13" t="e">
        <f t="shared" si="19"/>
        <v>#DIV/0!</v>
      </c>
      <c r="Y54" s="321"/>
      <c r="Z54" s="320"/>
    </row>
    <row r="55" spans="2:26" ht="21.75" customHeight="1">
      <c r="B55" s="131" t="s">
        <v>16</v>
      </c>
      <c r="C55" s="168" t="s">
        <v>55</v>
      </c>
      <c r="D55" s="69" t="e">
        <f>D54</f>
        <v>#DIV/0!</v>
      </c>
      <c r="E55" s="52" t="e">
        <f>D55+E54</f>
        <v>#DIV/0!</v>
      </c>
      <c r="F55" s="52" t="e">
        <f aca="true" t="shared" si="20" ref="F55:X55">E55+F54</f>
        <v>#DIV/0!</v>
      </c>
      <c r="G55" s="52" t="e">
        <f t="shared" si="20"/>
        <v>#DIV/0!</v>
      </c>
      <c r="H55" s="52" t="e">
        <f t="shared" si="20"/>
        <v>#DIV/0!</v>
      </c>
      <c r="I55" s="52" t="e">
        <f t="shared" si="20"/>
        <v>#DIV/0!</v>
      </c>
      <c r="J55" s="52" t="e">
        <f t="shared" si="20"/>
        <v>#DIV/0!</v>
      </c>
      <c r="K55" s="52" t="e">
        <f t="shared" si="20"/>
        <v>#DIV/0!</v>
      </c>
      <c r="L55" s="52" t="e">
        <f t="shared" si="20"/>
        <v>#DIV/0!</v>
      </c>
      <c r="M55" s="52" t="e">
        <f t="shared" si="20"/>
        <v>#DIV/0!</v>
      </c>
      <c r="N55" s="52" t="e">
        <f t="shared" si="20"/>
        <v>#DIV/0!</v>
      </c>
      <c r="O55" s="52" t="e">
        <f t="shared" si="20"/>
        <v>#DIV/0!</v>
      </c>
      <c r="P55" s="52" t="e">
        <f t="shared" si="20"/>
        <v>#DIV/0!</v>
      </c>
      <c r="Q55" s="52" t="e">
        <f t="shared" si="20"/>
        <v>#DIV/0!</v>
      </c>
      <c r="R55" s="52" t="e">
        <f t="shared" si="20"/>
        <v>#DIV/0!</v>
      </c>
      <c r="S55" s="52" t="e">
        <f t="shared" si="20"/>
        <v>#DIV/0!</v>
      </c>
      <c r="T55" s="52" t="e">
        <f t="shared" si="20"/>
        <v>#DIV/0!</v>
      </c>
      <c r="U55" s="52" t="e">
        <f t="shared" si="20"/>
        <v>#DIV/0!</v>
      </c>
      <c r="V55" s="52" t="e">
        <f t="shared" si="20"/>
        <v>#DIV/0!</v>
      </c>
      <c r="W55" s="52" t="e">
        <f t="shared" si="20"/>
        <v>#DIV/0!</v>
      </c>
      <c r="X55" s="52" t="e">
        <f t="shared" si="20"/>
        <v>#DIV/0!</v>
      </c>
      <c r="Y55" s="319"/>
      <c r="Z55" s="320"/>
    </row>
    <row r="56" spans="2:26" ht="21.75" customHeight="1" thickBot="1">
      <c r="B56" s="216"/>
      <c r="C56" s="174"/>
      <c r="D56" s="61"/>
      <c r="E56" s="23"/>
      <c r="F56" s="23"/>
      <c r="G56" s="23"/>
      <c r="H56" s="23"/>
      <c r="I56" s="23"/>
      <c r="J56" s="23"/>
      <c r="K56" s="23"/>
      <c r="L56" s="23"/>
      <c r="M56" s="23"/>
      <c r="N56" s="23"/>
      <c r="O56" s="23"/>
      <c r="Y56" s="322"/>
      <c r="Z56" s="322"/>
    </row>
    <row r="57" spans="2:26" ht="21.75" customHeight="1" thickBot="1" thickTop="1">
      <c r="B57" s="133" t="s">
        <v>17</v>
      </c>
      <c r="C57" s="175"/>
      <c r="D57" s="70" t="e">
        <f>D47</f>
        <v>#DIV/0!</v>
      </c>
      <c r="E57" s="53" t="e">
        <f>D57-E51</f>
        <v>#DIV/0!</v>
      </c>
      <c r="F57" s="53" t="e">
        <f aca="true" t="shared" si="21" ref="F57:X57">E57-F51</f>
        <v>#DIV/0!</v>
      </c>
      <c r="G57" s="53" t="e">
        <f t="shared" si="21"/>
        <v>#DIV/0!</v>
      </c>
      <c r="H57" s="53" t="e">
        <f t="shared" si="21"/>
        <v>#DIV/0!</v>
      </c>
      <c r="I57" s="53" t="e">
        <f t="shared" si="21"/>
        <v>#DIV/0!</v>
      </c>
      <c r="J57" s="53" t="e">
        <f t="shared" si="21"/>
        <v>#DIV/0!</v>
      </c>
      <c r="K57" s="53" t="e">
        <f t="shared" si="21"/>
        <v>#DIV/0!</v>
      </c>
      <c r="L57" s="53" t="e">
        <f t="shared" si="21"/>
        <v>#DIV/0!</v>
      </c>
      <c r="M57" s="53" t="e">
        <f t="shared" si="21"/>
        <v>#DIV/0!</v>
      </c>
      <c r="N57" s="53" t="e">
        <f t="shared" si="21"/>
        <v>#DIV/0!</v>
      </c>
      <c r="O57" s="53" t="e">
        <f t="shared" si="21"/>
        <v>#DIV/0!</v>
      </c>
      <c r="P57" s="53" t="e">
        <f t="shared" si="21"/>
        <v>#DIV/0!</v>
      </c>
      <c r="Q57" s="53" t="e">
        <f t="shared" si="21"/>
        <v>#DIV/0!</v>
      </c>
      <c r="R57" s="53" t="e">
        <f t="shared" si="21"/>
        <v>#DIV/0!</v>
      </c>
      <c r="S57" s="53" t="e">
        <f t="shared" si="21"/>
        <v>#DIV/0!</v>
      </c>
      <c r="T57" s="53" t="e">
        <f t="shared" si="21"/>
        <v>#DIV/0!</v>
      </c>
      <c r="U57" s="53" t="e">
        <f t="shared" si="21"/>
        <v>#DIV/0!</v>
      </c>
      <c r="V57" s="53" t="e">
        <f t="shared" si="21"/>
        <v>#DIV/0!</v>
      </c>
      <c r="W57" s="53" t="e">
        <f t="shared" si="21"/>
        <v>#DIV/0!</v>
      </c>
      <c r="X57" s="53" t="e">
        <f t="shared" si="21"/>
        <v>#DIV/0!</v>
      </c>
      <c r="Y57" s="323"/>
      <c r="Z57" s="324"/>
    </row>
    <row r="58" spans="2:26" ht="21.75" customHeight="1" thickBot="1" thickTop="1">
      <c r="B58" s="2"/>
      <c r="C58" s="167"/>
      <c r="D58" s="71"/>
      <c r="E58" s="54"/>
      <c r="F58" s="54"/>
      <c r="G58" s="54"/>
      <c r="H58" s="54"/>
      <c r="I58" s="54"/>
      <c r="J58" s="54"/>
      <c r="K58" s="54"/>
      <c r="L58" s="54"/>
      <c r="M58" s="54"/>
      <c r="N58" s="54"/>
      <c r="O58" s="54"/>
      <c r="P58" s="54"/>
      <c r="Q58" s="54"/>
      <c r="R58" s="54"/>
      <c r="S58" s="54"/>
      <c r="T58" s="54"/>
      <c r="U58" s="54"/>
      <c r="V58" s="54"/>
      <c r="W58" s="54"/>
      <c r="X58" s="54"/>
      <c r="Y58" s="325"/>
      <c r="Z58" s="306"/>
    </row>
    <row r="59" spans="2:26" ht="21.75" customHeight="1" thickBot="1" thickTop="1">
      <c r="B59" s="58" t="s">
        <v>111</v>
      </c>
      <c r="C59" s="175"/>
      <c r="D59" s="70" t="e">
        <f>D55-D57</f>
        <v>#DIV/0!</v>
      </c>
      <c r="E59" s="70" t="e">
        <f aca="true" t="shared" si="22" ref="E59:X59">E55-E57</f>
        <v>#DIV/0!</v>
      </c>
      <c r="F59" s="70" t="e">
        <f t="shared" si="22"/>
        <v>#DIV/0!</v>
      </c>
      <c r="G59" s="70" t="e">
        <f t="shared" si="22"/>
        <v>#DIV/0!</v>
      </c>
      <c r="H59" s="70" t="e">
        <f t="shared" si="22"/>
        <v>#DIV/0!</v>
      </c>
      <c r="I59" s="70" t="e">
        <f t="shared" si="22"/>
        <v>#DIV/0!</v>
      </c>
      <c r="J59" s="70" t="e">
        <f t="shared" si="22"/>
        <v>#DIV/0!</v>
      </c>
      <c r="K59" s="70" t="e">
        <f t="shared" si="22"/>
        <v>#DIV/0!</v>
      </c>
      <c r="L59" s="70" t="e">
        <f t="shared" si="22"/>
        <v>#DIV/0!</v>
      </c>
      <c r="M59" s="70" t="e">
        <f t="shared" si="22"/>
        <v>#DIV/0!</v>
      </c>
      <c r="N59" s="70" t="e">
        <f t="shared" si="22"/>
        <v>#DIV/0!</v>
      </c>
      <c r="O59" s="70" t="e">
        <f t="shared" si="22"/>
        <v>#DIV/0!</v>
      </c>
      <c r="P59" s="70" t="e">
        <f t="shared" si="22"/>
        <v>#DIV/0!</v>
      </c>
      <c r="Q59" s="70" t="e">
        <f t="shared" si="22"/>
        <v>#DIV/0!</v>
      </c>
      <c r="R59" s="70" t="e">
        <f t="shared" si="22"/>
        <v>#DIV/0!</v>
      </c>
      <c r="S59" s="70" t="e">
        <f t="shared" si="22"/>
        <v>#DIV/0!</v>
      </c>
      <c r="T59" s="70" t="e">
        <f t="shared" si="22"/>
        <v>#DIV/0!</v>
      </c>
      <c r="U59" s="70" t="e">
        <f t="shared" si="22"/>
        <v>#DIV/0!</v>
      </c>
      <c r="V59" s="70" t="e">
        <f t="shared" si="22"/>
        <v>#DIV/0!</v>
      </c>
      <c r="W59" s="70" t="e">
        <f t="shared" si="22"/>
        <v>#DIV/0!</v>
      </c>
      <c r="X59" s="70" t="e">
        <f t="shared" si="22"/>
        <v>#DIV/0!</v>
      </c>
      <c r="Y59" s="326"/>
      <c r="Z59" s="324"/>
    </row>
    <row r="60" spans="2:26" ht="21.75" customHeight="1" thickTop="1">
      <c r="B60" s="2"/>
      <c r="C60" s="167"/>
      <c r="D60" s="71" t="e">
        <f>IF(D59&gt;+$D$44,D61,21)</f>
        <v>#DIV/0!</v>
      </c>
      <c r="E60" s="71" t="e">
        <f aca="true" t="shared" si="23" ref="E60:X60">IF(E59&gt;+$D$44,E61,21)</f>
        <v>#DIV/0!</v>
      </c>
      <c r="F60" s="71" t="e">
        <f t="shared" si="23"/>
        <v>#DIV/0!</v>
      </c>
      <c r="G60" s="71" t="e">
        <f t="shared" si="23"/>
        <v>#DIV/0!</v>
      </c>
      <c r="H60" s="71" t="e">
        <f t="shared" si="23"/>
        <v>#DIV/0!</v>
      </c>
      <c r="I60" s="71" t="e">
        <f t="shared" si="23"/>
        <v>#DIV/0!</v>
      </c>
      <c r="J60" s="71" t="e">
        <f t="shared" si="23"/>
        <v>#DIV/0!</v>
      </c>
      <c r="K60" s="71" t="e">
        <f t="shared" si="23"/>
        <v>#DIV/0!</v>
      </c>
      <c r="L60" s="71" t="e">
        <f t="shared" si="23"/>
        <v>#DIV/0!</v>
      </c>
      <c r="M60" s="71" t="e">
        <f t="shared" si="23"/>
        <v>#DIV/0!</v>
      </c>
      <c r="N60" s="71" t="e">
        <f t="shared" si="23"/>
        <v>#DIV/0!</v>
      </c>
      <c r="O60" s="71" t="e">
        <f t="shared" si="23"/>
        <v>#DIV/0!</v>
      </c>
      <c r="P60" s="71" t="e">
        <f t="shared" si="23"/>
        <v>#DIV/0!</v>
      </c>
      <c r="Q60" s="71" t="e">
        <f t="shared" si="23"/>
        <v>#DIV/0!</v>
      </c>
      <c r="R60" s="71" t="e">
        <f t="shared" si="23"/>
        <v>#DIV/0!</v>
      </c>
      <c r="S60" s="71" t="e">
        <f t="shared" si="23"/>
        <v>#DIV/0!</v>
      </c>
      <c r="T60" s="71" t="e">
        <f t="shared" si="23"/>
        <v>#DIV/0!</v>
      </c>
      <c r="U60" s="71" t="e">
        <f t="shared" si="23"/>
        <v>#DIV/0!</v>
      </c>
      <c r="V60" s="71" t="e">
        <f t="shared" si="23"/>
        <v>#DIV/0!</v>
      </c>
      <c r="W60" s="71" t="e">
        <f t="shared" si="23"/>
        <v>#DIV/0!</v>
      </c>
      <c r="X60" s="71" t="e">
        <f t="shared" si="23"/>
        <v>#DIV/0!</v>
      </c>
      <c r="Y60" s="71"/>
      <c r="Z60" s="54"/>
    </row>
    <row r="61" spans="2:25" ht="17.25" customHeight="1">
      <c r="B61" s="2"/>
      <c r="C61" s="167"/>
      <c r="D61" s="71">
        <v>0</v>
      </c>
      <c r="E61" s="71">
        <v>1</v>
      </c>
      <c r="F61" s="71">
        <v>2</v>
      </c>
      <c r="G61" s="71">
        <v>3</v>
      </c>
      <c r="H61" s="71">
        <v>4</v>
      </c>
      <c r="I61" s="71">
        <v>5</v>
      </c>
      <c r="J61" s="71">
        <v>6</v>
      </c>
      <c r="K61" s="71">
        <v>7</v>
      </c>
      <c r="L61" s="71">
        <v>8</v>
      </c>
      <c r="M61" s="71">
        <v>9</v>
      </c>
      <c r="N61" s="71">
        <v>10</v>
      </c>
      <c r="O61" s="71">
        <v>11</v>
      </c>
      <c r="P61" s="71">
        <v>12</v>
      </c>
      <c r="Q61" s="71">
        <v>13</v>
      </c>
      <c r="R61" s="71">
        <v>14</v>
      </c>
      <c r="S61" s="71">
        <v>15</v>
      </c>
      <c r="T61" s="71">
        <v>16</v>
      </c>
      <c r="U61" s="71">
        <v>17</v>
      </c>
      <c r="V61" s="71">
        <v>18</v>
      </c>
      <c r="W61" s="71">
        <v>19</v>
      </c>
      <c r="X61" s="71">
        <v>20</v>
      </c>
      <c r="Y61" s="71"/>
    </row>
  </sheetData>
  <sheetProtection sheet="1" objects="1" scenarios="1"/>
  <protectedRanges>
    <protectedRange sqref="D43:D44 E19 E24" name="範囲1"/>
  </protectedRanges>
  <mergeCells count="5">
    <mergeCell ref="B3:C3"/>
    <mergeCell ref="B4:C4"/>
    <mergeCell ref="E8:G8"/>
    <mergeCell ref="Y41:Z41"/>
    <mergeCell ref="Y14:Z14"/>
  </mergeCells>
  <printOptions/>
  <pageMargins left="0.25" right="0.25" top="0.75" bottom="0.75" header="0.3" footer="0.3"/>
  <pageSetup fitToHeight="1" fitToWidth="1"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復興庁</dc:creator>
  <cp:keywords/>
  <dc:description/>
  <cp:lastModifiedBy> </cp:lastModifiedBy>
  <cp:lastPrinted>2015-05-12T06:39:34Z</cp:lastPrinted>
  <dcterms:created xsi:type="dcterms:W3CDTF">2010-08-24T08:00:05Z</dcterms:created>
  <dcterms:modified xsi:type="dcterms:W3CDTF">2015-06-04T06:57:19Z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